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- Laptop HP\Bedrijven Nederland\- Aquatest\Advies\- Handboeken\HGM\Kwaliteitsregistraties\CO2 prestatieladder\Emissie inventaris\"/>
    </mc:Choice>
  </mc:AlternateContent>
  <xr:revisionPtr revIDLastSave="0" documentId="13_ncr:1_{D6A10330-0F01-4D93-BE9E-808EEBF240AF}" xr6:coauthVersionLast="47" xr6:coauthVersionMax="47" xr10:uidLastSave="{00000000-0000-0000-0000-000000000000}"/>
  <bookViews>
    <workbookView xWindow="-23148" yWindow="-108" windowWidth="23256" windowHeight="13176" tabRatio="877" xr2:uid="{00000000-000D-0000-FFFF-FFFF00000000}"/>
  </bookViews>
  <sheets>
    <sheet name="Emissie scope 1-2-3" sheetId="10" r:id="rId1"/>
    <sheet name="Verbruiken Scope 1 en 2- 2021" sheetId="8" r:id="rId2"/>
    <sheet name="Verbruik Scope 3 " sheetId="9" r:id="rId3"/>
  </sheets>
  <definedNames>
    <definedName name="_xlnm.Print_Area" localSheetId="0">'Emissie scope 1-2-3'!$A$1:$Z$25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2" i="10" l="1"/>
  <c r="AM11" i="10"/>
  <c r="AH23" i="10"/>
  <c r="AC23" i="10"/>
  <c r="AE22" i="10" s="1"/>
  <c r="S23" i="10"/>
  <c r="U22" i="10"/>
  <c r="D17" i="10"/>
  <c r="AH11" i="10"/>
  <c r="AC11" i="10"/>
  <c r="X11" i="10"/>
  <c r="S11" i="10"/>
  <c r="N11" i="10"/>
  <c r="I11" i="10"/>
  <c r="D11" i="10"/>
  <c r="D19" i="10" s="1"/>
  <c r="V7" i="10"/>
  <c r="Q7" i="10"/>
  <c r="L5" i="10"/>
  <c r="J4" i="8"/>
  <c r="H5" i="8"/>
  <c r="J5" i="8"/>
  <c r="H6" i="8"/>
  <c r="J6" i="8"/>
  <c r="I7" i="8"/>
  <c r="J7" i="8" s="1"/>
  <c r="J8" i="8"/>
  <c r="I9" i="8"/>
  <c r="J9" i="8" s="1"/>
  <c r="I10" i="8"/>
  <c r="J10" i="8"/>
  <c r="I11" i="8"/>
  <c r="J11" i="8"/>
  <c r="J12" i="8"/>
  <c r="J13" i="8"/>
  <c r="S39" i="9"/>
  <c r="R37" i="9"/>
  <c r="R31" i="9"/>
  <c r="R24" i="9"/>
  <c r="S8" i="9"/>
  <c r="S7" i="9"/>
  <c r="S6" i="9"/>
  <c r="S5" i="9"/>
  <c r="S4" i="9"/>
  <c r="H59" i="9"/>
  <c r="H53" i="9"/>
  <c r="H46" i="9"/>
  <c r="N39" i="9"/>
  <c r="M37" i="9"/>
  <c r="M31" i="9"/>
  <c r="M24" i="9"/>
  <c r="N8" i="9"/>
  <c r="I8" i="9"/>
  <c r="N7" i="9"/>
  <c r="I7" i="9"/>
  <c r="N6" i="9"/>
  <c r="I6" i="9"/>
  <c r="N5" i="9"/>
  <c r="I5" i="9"/>
  <c r="N4" i="9"/>
  <c r="I4" i="9"/>
  <c r="F9" i="10" l="1"/>
  <c r="F6" i="10"/>
  <c r="F5" i="10"/>
  <c r="F8" i="10"/>
  <c r="AM19" i="10"/>
  <c r="AH19" i="10"/>
  <c r="AH25" i="10" s="1"/>
  <c r="F14" i="10"/>
  <c r="F17" i="10" s="1"/>
  <c r="F7" i="10"/>
  <c r="J15" i="8"/>
  <c r="G11" i="8"/>
  <c r="G10" i="8"/>
  <c r="G9" i="8"/>
  <c r="G7" i="8"/>
  <c r="G6" i="8"/>
  <c r="G5" i="8"/>
  <c r="F11" i="10" l="1"/>
  <c r="AO7" i="10"/>
  <c r="AO8" i="10"/>
  <c r="AO15" i="10"/>
  <c r="AO10" i="10"/>
  <c r="AO6" i="10"/>
  <c r="AO14" i="10"/>
  <c r="AO9" i="10"/>
  <c r="AO5" i="10"/>
  <c r="AO16" i="10"/>
  <c r="AM25" i="10"/>
  <c r="AJ14" i="10"/>
  <c r="AJ7" i="10"/>
  <c r="AJ5" i="10"/>
  <c r="AJ9" i="10"/>
  <c r="AJ10" i="10"/>
  <c r="AJ8" i="10"/>
  <c r="AJ6" i="10"/>
  <c r="AJ15" i="10"/>
  <c r="G15" i="8"/>
  <c r="AO11" i="10" l="1"/>
  <c r="AJ11" i="10"/>
  <c r="P17" i="10"/>
  <c r="P14" i="10"/>
  <c r="U17" i="10"/>
  <c r="U14" i="10"/>
  <c r="AJ19" i="10"/>
  <c r="AJ17" i="10"/>
  <c r="AH17" i="10"/>
  <c r="Z19" i="10"/>
  <c r="Z11" i="10"/>
  <c r="Z5" i="10"/>
  <c r="X23" i="10"/>
  <c r="Z22" i="10"/>
  <c r="P5" i="10"/>
  <c r="P11" i="10"/>
  <c r="P19" i="10"/>
  <c r="K17" i="10"/>
  <c r="K14" i="10"/>
  <c r="AC25" i="10"/>
  <c r="AE15" i="10"/>
  <c r="AE7" i="10"/>
  <c r="AE8" i="10"/>
  <c r="AE6" i="10"/>
  <c r="AE16" i="10"/>
  <c r="AE9" i="10"/>
  <c r="U5" i="10"/>
  <c r="U11" i="10"/>
  <c r="U19" i="10"/>
  <c r="K11" i="10"/>
  <c r="K6" i="10"/>
  <c r="AE5" i="10"/>
  <c r="AE11" i="10"/>
  <c r="AE19" i="10"/>
  <c r="AC17" i="10"/>
  <c r="AC19" i="10"/>
  <c r="AE14" i="10"/>
  <c r="AE17" i="10"/>
  <c r="Z17" i="10"/>
  <c r="Z14" i="10"/>
  <c r="N23" i="10"/>
  <c r="I23" i="10"/>
  <c r="U15" i="10"/>
  <c r="U16" i="10"/>
  <c r="U6" i="10"/>
  <c r="S25" i="10"/>
  <c r="U7" i="10"/>
  <c r="U8" i="10"/>
  <c r="S17" i="10"/>
  <c r="S19" i="10"/>
  <c r="U9" i="10"/>
  <c r="K5" i="10"/>
  <c r="K8" i="10"/>
  <c r="K16" i="10"/>
  <c r="K15" i="10"/>
  <c r="K7" i="10"/>
  <c r="I25" i="10"/>
  <c r="I17" i="10"/>
  <c r="I19" i="10"/>
  <c r="K9" i="10"/>
  <c r="Z6" i="10"/>
  <c r="Z9" i="10"/>
  <c r="Z16" i="10"/>
  <c r="Z8" i="10"/>
  <c r="Z7" i="10"/>
  <c r="Z15" i="10"/>
  <c r="X17" i="10"/>
  <c r="X19" i="10"/>
  <c r="X25" i="10"/>
  <c r="P16" i="10"/>
  <c r="P8" i="10"/>
  <c r="N25" i="10"/>
  <c r="P7" i="10"/>
  <c r="P9" i="10"/>
  <c r="P15" i="10"/>
  <c r="N17" i="10"/>
  <c r="N19" i="10"/>
  <c r="P6" i="10"/>
</calcChain>
</file>

<file path=xl/sharedStrings.xml><?xml version="1.0" encoding="utf-8"?>
<sst xmlns="http://schemas.openxmlformats.org/spreadsheetml/2006/main" count="435" uniqueCount="121">
  <si>
    <t>Diesel werkplaats materieel</t>
  </si>
  <si>
    <t>liter</t>
  </si>
  <si>
    <t>KG CO2</t>
  </si>
  <si>
    <t>Diesel Golfbanen (onderhoud)</t>
  </si>
  <si>
    <t>Diesel Projecten (aanleg/renovatie)</t>
  </si>
  <si>
    <t>Benzine Wagenpark/machines</t>
  </si>
  <si>
    <t>Subtotaal</t>
  </si>
  <si>
    <t>Ingekochte elektriciteit</t>
  </si>
  <si>
    <t>kWh</t>
  </si>
  <si>
    <t>Aardgas voor verwarming</t>
  </si>
  <si>
    <t>m3</t>
  </si>
  <si>
    <t>Zakelijke vliegreizen</t>
  </si>
  <si>
    <t>Categorie</t>
  </si>
  <si>
    <t>Aankoop van goederen</t>
  </si>
  <si>
    <t>Aankoop kapitaal goederen</t>
  </si>
  <si>
    <t>Afval van de activiteiten</t>
  </si>
  <si>
    <t>Werknemers woon- werkverkeer</t>
  </si>
  <si>
    <t>Lease activa inkoop</t>
  </si>
  <si>
    <t>Verwerking van het verkochte product</t>
  </si>
  <si>
    <t>Verwerking End of life van het product</t>
  </si>
  <si>
    <t>Lease activa verkoop</t>
  </si>
  <si>
    <t>Franchise</t>
  </si>
  <si>
    <t>Investeringen (€)</t>
  </si>
  <si>
    <t>https://quantis-suite.com/Scope-3-Evaluator/</t>
  </si>
  <si>
    <t>Verkoop gerichte transport en distributie</t>
  </si>
  <si>
    <t>Gebruik van het verkochte product</t>
  </si>
  <si>
    <t>Kapitaalgoederen</t>
  </si>
  <si>
    <t>Alles in Euro's</t>
  </si>
  <si>
    <t>Machines en installaties HGM en HSM</t>
  </si>
  <si>
    <t>Transport en distributie van de inkoop (inhuur)</t>
  </si>
  <si>
    <t>Transport/inhuur HGM en HSM</t>
  </si>
  <si>
    <t>177 ton CO2</t>
  </si>
  <si>
    <t>CO2</t>
  </si>
  <si>
    <t>Uitstoot ton CO2</t>
  </si>
  <si>
    <t>&lt; 1</t>
  </si>
  <si>
    <t>Aanschaf gereedschappen en materieel</t>
  </si>
  <si>
    <t>Brandstof en energie gerelateerde activiteiten buiten scope 1 en 2</t>
  </si>
  <si>
    <t>101 ton CO2</t>
  </si>
  <si>
    <t>Manuren incl materieel (HSM)</t>
  </si>
  <si>
    <t>Manuren incl materieel (HGM)</t>
  </si>
  <si>
    <t>2019 - 1e halfjaar</t>
  </si>
  <si>
    <t>EMISSIES INGEDEELD NAAR SCOPE</t>
  </si>
  <si>
    <t>SCOPE 1</t>
  </si>
  <si>
    <t>SCOPE 3</t>
  </si>
  <si>
    <t>Netto CO2-uitstoot Scope 1 &amp; 2 &amp; 3</t>
  </si>
  <si>
    <t>km</t>
  </si>
  <si>
    <t>Heel 2019</t>
  </si>
  <si>
    <t>Scope 3: 2018</t>
  </si>
  <si>
    <t xml:space="preserve"> </t>
  </si>
  <si>
    <t>Totaal CO2-uitstoot Scope 3</t>
  </si>
  <si>
    <t>Totaal CO2-uitstoot Scope 1 &amp; 2</t>
  </si>
  <si>
    <t>Scope 3: 2019</t>
  </si>
  <si>
    <t>TOTAAL</t>
  </si>
  <si>
    <t>ton CO2</t>
  </si>
  <si>
    <t>1775 ton CO2</t>
  </si>
  <si>
    <t>2053 ton CO2</t>
  </si>
  <si>
    <t xml:space="preserve">Investeringen ($) </t>
  </si>
  <si>
    <t xml:space="preserve">Investeringen (€) </t>
  </si>
  <si>
    <t>Tab: Emissie scope 3</t>
  </si>
  <si>
    <t>2020 - 1e halfjaar</t>
  </si>
  <si>
    <t>1e halfjaar 2020</t>
  </si>
  <si>
    <t>Heel 2020</t>
  </si>
  <si>
    <t>Scope 3: 2020</t>
  </si>
  <si>
    <t>&lt;1</t>
  </si>
  <si>
    <t>2021- 1e half jaar</t>
  </si>
  <si>
    <t>Heel 2021</t>
  </si>
  <si>
    <t>Omrekenfactor CO2 (2021)</t>
  </si>
  <si>
    <t>Diesel</t>
  </si>
  <si>
    <t>Speciale Benzine (Aspen)</t>
  </si>
  <si>
    <t>Speciale Diesel (V-power)</t>
  </si>
  <si>
    <t>kg/CO2 liter</t>
  </si>
  <si>
    <t>1e helft 2021</t>
  </si>
  <si>
    <t>Document</t>
  </si>
  <si>
    <t>Afname literoverzicht BE 2021</t>
  </si>
  <si>
    <t>Afname literoverzicht NL 2021</t>
  </si>
  <si>
    <t>Factuur Lage Eind 2021-01 HGM</t>
  </si>
  <si>
    <t>Gas</t>
  </si>
  <si>
    <t>Elektra</t>
  </si>
  <si>
    <t>Energiedragers</t>
  </si>
  <si>
    <t>Verbruiksoverzicht 2021 - Oudendijk 96A</t>
  </si>
  <si>
    <t>Benzine</t>
  </si>
  <si>
    <t xml:space="preserve">Oudendijk </t>
  </si>
  <si>
    <t>Ton CO2 1e helft 2021</t>
  </si>
  <si>
    <t>Uitstoot 2021</t>
  </si>
  <si>
    <t>Ton CO2 in 2021</t>
  </si>
  <si>
    <t>Aspen</t>
  </si>
  <si>
    <t>Multitankcard heel 2021</t>
  </si>
  <si>
    <t>Auto's</t>
  </si>
  <si>
    <t>IBC (locaties)</t>
  </si>
  <si>
    <t>Voertuigen</t>
  </si>
  <si>
    <t>Benzine (euro 95)</t>
  </si>
  <si>
    <t>Aspen (speciale benzine)</t>
  </si>
  <si>
    <t>Excel-sheet (woon-werk) kosten van 2021</t>
  </si>
  <si>
    <t xml:space="preserve">Maat </t>
  </si>
  <si>
    <t>Liter</t>
  </si>
  <si>
    <t>Kwh</t>
  </si>
  <si>
    <t>M3</t>
  </si>
  <si>
    <t>2e helft 2021</t>
  </si>
  <si>
    <t>kg/CO2 m3</t>
  </si>
  <si>
    <t>Aardgas</t>
  </si>
  <si>
    <t>kg/CO2 Kwh</t>
  </si>
  <si>
    <t>Km vergoeding (40 cent de km)</t>
  </si>
  <si>
    <t>Km</t>
  </si>
  <si>
    <t>g/CO2 km</t>
  </si>
  <si>
    <t>Superplus (benzine)</t>
  </si>
  <si>
    <t>Scope 1</t>
  </si>
  <si>
    <t>Diesel (golfbaan onderhoud)</t>
  </si>
  <si>
    <t>Diesel (projecten)</t>
  </si>
  <si>
    <t>Speciale diesel (projecten)</t>
  </si>
  <si>
    <t>Materieel</t>
  </si>
  <si>
    <t>Scope 2</t>
  </si>
  <si>
    <t>Scope 3</t>
  </si>
  <si>
    <t>KM's</t>
  </si>
  <si>
    <t>RESULTAAT UITSTOOT CO2 (scope 1 en 2)</t>
  </si>
  <si>
    <t>121 ton CO2/miljoen omzet (scope 1 en 2)</t>
  </si>
  <si>
    <t>126 ton CO2/ miljoen omzet (scope 1 en 2)</t>
  </si>
  <si>
    <t>121 ton CO2/ miljoen omzet (scope 1 en 2)</t>
  </si>
  <si>
    <t>100 ton CO2/ miljoen omzet (scope 1 en 2)</t>
  </si>
  <si>
    <t>Emissie inventaris</t>
  </si>
  <si>
    <t>SCOPE 2 + Bussines travel (scope 3)</t>
  </si>
  <si>
    <t>Woon-werkverkeer medewerkers (prive auto's)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</si>
</sst>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63">
    <xf numFmtId="0" fontId="0" fillId="0" borderId="0" xfId="0"/>
    <xf numFmtId="0" fontId="13" fillId="0" borderId="0" xfId="0" applyFont="1"/>
    <xf numFmtId="0" fontId="4" fillId="0" borderId="0" xfId="0" applyFont="1" applyFill="1"/>
    <xf numFmtId="0" fontId="8" fillId="0" borderId="0" xfId="0" applyFont="1" applyFill="1"/>
    <xf numFmtId="10" fontId="11" fillId="0" borderId="0" xfId="4" applyNumberFormat="1" applyFont="1" applyFill="1"/>
    <xf numFmtId="0" fontId="4" fillId="3" borderId="0" xfId="0" applyFont="1" applyFill="1"/>
    <xf numFmtId="0" fontId="10" fillId="2" borderId="0" xfId="0" applyFont="1" applyFill="1"/>
    <xf numFmtId="10" fontId="11" fillId="0" borderId="0" xfId="4" applyNumberFormat="1" applyFont="1" applyFill="1" applyBorder="1"/>
    <xf numFmtId="0" fontId="4" fillId="4" borderId="0" xfId="0" applyFont="1" applyFill="1"/>
    <xf numFmtId="0" fontId="10" fillId="4" borderId="0" xfId="0" applyFont="1" applyFill="1"/>
    <xf numFmtId="0" fontId="10" fillId="5" borderId="0" xfId="0" applyFont="1" applyFill="1"/>
    <xf numFmtId="0" fontId="1" fillId="0" borderId="0" xfId="0" applyFont="1"/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4" applyNumberFormat="1" applyFont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0" fontId="14" fillId="0" borderId="0" xfId="3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" xfId="0" applyBorder="1"/>
    <xf numFmtId="0" fontId="17" fillId="0" borderId="1" xfId="0" applyFont="1" applyBorder="1"/>
    <xf numFmtId="0" fontId="17" fillId="9" borderId="1" xfId="0" applyFont="1" applyFill="1" applyBorder="1"/>
    <xf numFmtId="0" fontId="17" fillId="9" borderId="1" xfId="0" applyFont="1" applyFill="1" applyBorder="1" applyAlignment="1">
      <alignment horizontal="right"/>
    </xf>
    <xf numFmtId="2" fontId="17" fillId="9" borderId="1" xfId="0" applyNumberFormat="1" applyFont="1" applyFill="1" applyBorder="1" applyAlignment="1">
      <alignment horizontal="right"/>
    </xf>
    <xf numFmtId="2" fontId="0" fillId="0" borderId="1" xfId="0" applyNumberFormat="1" applyBorder="1"/>
    <xf numFmtId="2" fontId="0" fillId="0" borderId="0" xfId="0" applyNumberFormat="1"/>
    <xf numFmtId="0" fontId="0" fillId="10" borderId="1" xfId="0" applyFill="1" applyBorder="1"/>
    <xf numFmtId="2" fontId="0" fillId="11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0" fontId="13" fillId="10" borderId="1" xfId="0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right" vertical="center" wrapText="1"/>
    </xf>
    <xf numFmtId="0" fontId="1" fillId="10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right" vertical="center" wrapText="1"/>
    </xf>
    <xf numFmtId="164" fontId="13" fillId="12" borderId="1" xfId="4" applyNumberFormat="1" applyFont="1" applyFill="1" applyBorder="1" applyAlignment="1">
      <alignment horizontal="right" vertical="center" wrapText="1"/>
    </xf>
    <xf numFmtId="0" fontId="13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164" fontId="13" fillId="13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9" fillId="0" borderId="3" xfId="2" applyFont="1" applyBorder="1" applyAlignment="1">
      <alignment vertical="center"/>
    </xf>
    <xf numFmtId="0" fontId="9" fillId="4" borderId="4" xfId="2" applyFont="1" applyFill="1" applyBorder="1"/>
    <xf numFmtId="0" fontId="8" fillId="0" borderId="1" xfId="0" applyFont="1" applyBorder="1"/>
    <xf numFmtId="0" fontId="9" fillId="0" borderId="7" xfId="2" applyFont="1" applyBorder="1"/>
    <xf numFmtId="0" fontId="9" fillId="0" borderId="1" xfId="2" applyFont="1" applyBorder="1"/>
    <xf numFmtId="10" fontId="9" fillId="0" borderId="2" xfId="4" applyNumberFormat="1" applyFont="1" applyFill="1" applyBorder="1"/>
    <xf numFmtId="0" fontId="9" fillId="0" borderId="5" xfId="2" applyFont="1" applyBorder="1"/>
    <xf numFmtId="0" fontId="7" fillId="0" borderId="4" xfId="2" applyFont="1" applyBorder="1"/>
    <xf numFmtId="3" fontId="7" fillId="0" borderId="5" xfId="2" applyNumberFormat="1" applyFont="1" applyBorder="1" applyAlignment="1">
      <alignment horizontal="right"/>
    </xf>
    <xf numFmtId="0" fontId="7" fillId="0" borderId="1" xfId="2" applyFont="1" applyBorder="1"/>
    <xf numFmtId="3" fontId="7" fillId="0" borderId="1" xfId="2" applyNumberFormat="1" applyFont="1" applyBorder="1" applyAlignment="1">
      <alignment horizontal="right"/>
    </xf>
    <xf numFmtId="10" fontId="7" fillId="0" borderId="6" xfId="1" applyNumberFormat="1" applyFont="1" applyFill="1" applyBorder="1"/>
    <xf numFmtId="3" fontId="15" fillId="0" borderId="7" xfId="2" applyNumberFormat="1" applyFont="1" applyBorder="1" applyAlignment="1">
      <alignment horizontal="right"/>
    </xf>
    <xf numFmtId="3" fontId="15" fillId="0" borderId="1" xfId="2" applyNumberFormat="1" applyFont="1" applyBorder="1" applyAlignment="1">
      <alignment horizontal="right"/>
    </xf>
    <xf numFmtId="10" fontId="15" fillId="0" borderId="2" xfId="4" applyNumberFormat="1" applyFont="1" applyFill="1" applyBorder="1" applyAlignment="1">
      <alignment horizontal="right"/>
    </xf>
    <xf numFmtId="3" fontId="15" fillId="0" borderId="5" xfId="2" applyNumberFormat="1" applyFont="1" applyBorder="1" applyAlignment="1">
      <alignment horizontal="right"/>
    </xf>
    <xf numFmtId="10" fontId="15" fillId="0" borderId="6" xfId="4" applyNumberFormat="1" applyFont="1" applyFill="1" applyBorder="1" applyAlignment="1">
      <alignment horizontal="right"/>
    </xf>
    <xf numFmtId="3" fontId="8" fillId="0" borderId="5" xfId="2" applyNumberFormat="1" applyFont="1" applyBorder="1"/>
    <xf numFmtId="3" fontId="15" fillId="0" borderId="7" xfId="2" applyNumberFormat="1" applyFont="1" applyBorder="1"/>
    <xf numFmtId="3" fontId="15" fillId="0" borderId="1" xfId="2" applyNumberFormat="1" applyFont="1" applyBorder="1"/>
    <xf numFmtId="3" fontId="15" fillId="0" borderId="5" xfId="2" applyNumberFormat="1" applyFont="1" applyBorder="1"/>
    <xf numFmtId="0" fontId="5" fillId="4" borderId="4" xfId="2" applyFont="1" applyFill="1" applyBorder="1"/>
    <xf numFmtId="0" fontId="5" fillId="4" borderId="5" xfId="2" applyFont="1" applyFill="1" applyBorder="1"/>
    <xf numFmtId="0" fontId="5" fillId="4" borderId="1" xfId="2" applyFont="1" applyFill="1" applyBorder="1"/>
    <xf numFmtId="3" fontId="5" fillId="4" borderId="1" xfId="2" applyNumberFormat="1" applyFont="1" applyFill="1" applyBorder="1" applyAlignment="1">
      <alignment horizontal="right"/>
    </xf>
    <xf numFmtId="10" fontId="5" fillId="4" borderId="6" xfId="1" applyNumberFormat="1" applyFont="1" applyFill="1" applyBorder="1"/>
    <xf numFmtId="3" fontId="5" fillId="4" borderId="5" xfId="2" applyNumberFormat="1" applyFont="1" applyFill="1" applyBorder="1" applyAlignment="1">
      <alignment horizontal="right"/>
    </xf>
    <xf numFmtId="0" fontId="8" fillId="4" borderId="1" xfId="0" applyFont="1" applyFill="1" applyBorder="1"/>
    <xf numFmtId="3" fontId="9" fillId="4" borderId="7" xfId="2" applyNumberFormat="1" applyFont="1" applyFill="1" applyBorder="1"/>
    <xf numFmtId="0" fontId="9" fillId="4" borderId="1" xfId="2" applyFont="1" applyFill="1" applyBorder="1"/>
    <xf numFmtId="3" fontId="9" fillId="4" borderId="1" xfId="2" applyNumberFormat="1" applyFont="1" applyFill="1" applyBorder="1"/>
    <xf numFmtId="10" fontId="9" fillId="4" borderId="2" xfId="4" applyNumberFormat="1" applyFont="1" applyFill="1" applyBorder="1" applyAlignment="1"/>
    <xf numFmtId="3" fontId="9" fillId="4" borderId="5" xfId="2" applyNumberFormat="1" applyFont="1" applyFill="1" applyBorder="1"/>
    <xf numFmtId="10" fontId="9" fillId="4" borderId="6" xfId="4" applyNumberFormat="1" applyFont="1" applyFill="1" applyBorder="1" applyAlignment="1"/>
    <xf numFmtId="0" fontId="1" fillId="4" borderId="0" xfId="0" applyFont="1" applyFill="1"/>
    <xf numFmtId="0" fontId="5" fillId="0" borderId="4" xfId="2" applyFont="1" applyBorder="1"/>
    <xf numFmtId="0" fontId="5" fillId="0" borderId="5" xfId="2" applyFont="1" applyBorder="1"/>
    <xf numFmtId="0" fontId="5" fillId="0" borderId="1" xfId="2" applyFont="1" applyBorder="1"/>
    <xf numFmtId="3" fontId="5" fillId="0" borderId="1" xfId="2" applyNumberFormat="1" applyFont="1" applyBorder="1" applyAlignment="1">
      <alignment horizontal="right"/>
    </xf>
    <xf numFmtId="10" fontId="5" fillId="0" borderId="6" xfId="1" applyNumberFormat="1" applyFont="1" applyFill="1" applyBorder="1"/>
    <xf numFmtId="3" fontId="5" fillId="0" borderId="5" xfId="2" applyNumberFormat="1" applyFont="1" applyBorder="1" applyAlignment="1">
      <alignment horizontal="right"/>
    </xf>
    <xf numFmtId="3" fontId="9" fillId="0" borderId="7" xfId="2" applyNumberFormat="1" applyFont="1" applyBorder="1"/>
    <xf numFmtId="3" fontId="9" fillId="0" borderId="1" xfId="2" applyNumberFormat="1" applyFont="1" applyBorder="1"/>
    <xf numFmtId="10" fontId="9" fillId="0" borderId="2" xfId="4" applyNumberFormat="1" applyFont="1" applyFill="1" applyBorder="1" applyAlignment="1"/>
    <xf numFmtId="3" fontId="9" fillId="0" borderId="5" xfId="2" applyNumberFormat="1" applyFont="1" applyBorder="1"/>
    <xf numFmtId="10" fontId="9" fillId="0" borderId="6" xfId="4" applyNumberFormat="1" applyFont="1" applyFill="1" applyBorder="1" applyAlignment="1"/>
    <xf numFmtId="0" fontId="5" fillId="3" borderId="4" xfId="2" applyFont="1" applyFill="1" applyBorder="1"/>
    <xf numFmtId="0" fontId="5" fillId="3" borderId="5" xfId="2" applyFont="1" applyFill="1" applyBorder="1"/>
    <xf numFmtId="0" fontId="5" fillId="3" borderId="1" xfId="2" applyFont="1" applyFill="1" applyBorder="1"/>
    <xf numFmtId="3" fontId="5" fillId="3" borderId="1" xfId="2" applyNumberFormat="1" applyFont="1" applyFill="1" applyBorder="1" applyAlignment="1">
      <alignment horizontal="right"/>
    </xf>
    <xf numFmtId="10" fontId="5" fillId="3" borderId="6" xfId="1" applyNumberFormat="1" applyFont="1" applyFill="1" applyBorder="1"/>
    <xf numFmtId="3" fontId="5" fillId="3" borderId="5" xfId="2" applyNumberFormat="1" applyFont="1" applyFill="1" applyBorder="1" applyAlignment="1">
      <alignment horizontal="right"/>
    </xf>
    <xf numFmtId="0" fontId="8" fillId="3" borderId="1" xfId="0" applyFont="1" applyFill="1" applyBorder="1"/>
    <xf numFmtId="0" fontId="9" fillId="3" borderId="7" xfId="2" applyFont="1" applyFill="1" applyBorder="1"/>
    <xf numFmtId="0" fontId="9" fillId="3" borderId="1" xfId="2" applyFont="1" applyFill="1" applyBorder="1"/>
    <xf numFmtId="3" fontId="9" fillId="3" borderId="1" xfId="2" applyNumberFormat="1" applyFont="1" applyFill="1" applyBorder="1"/>
    <xf numFmtId="10" fontId="9" fillId="3" borderId="2" xfId="4" applyNumberFormat="1" applyFont="1" applyFill="1" applyBorder="1" applyAlignment="1"/>
    <xf numFmtId="0" fontId="9" fillId="3" borderId="5" xfId="2" applyFont="1" applyFill="1" applyBorder="1"/>
    <xf numFmtId="10" fontId="9" fillId="3" borderId="6" xfId="4" applyNumberFormat="1" applyFont="1" applyFill="1" applyBorder="1" applyAlignment="1"/>
    <xf numFmtId="10" fontId="15" fillId="3" borderId="6" xfId="4" applyNumberFormat="1" applyFont="1" applyFill="1" applyBorder="1" applyAlignment="1">
      <alignment horizontal="right"/>
    </xf>
    <xf numFmtId="0" fontId="1" fillId="3" borderId="0" xfId="0" applyFont="1" applyFill="1"/>
    <xf numFmtId="0" fontId="10" fillId="4" borderId="4" xfId="2" applyFont="1" applyFill="1" applyBorder="1"/>
    <xf numFmtId="0" fontId="10" fillId="4" borderId="5" xfId="2" applyFont="1" applyFill="1" applyBorder="1"/>
    <xf numFmtId="0" fontId="10" fillId="4" borderId="1" xfId="2" applyFont="1" applyFill="1" applyBorder="1"/>
    <xf numFmtId="10" fontId="5" fillId="4" borderId="6" xfId="2" applyNumberFormat="1" applyFont="1" applyFill="1" applyBorder="1"/>
    <xf numFmtId="0" fontId="10" fillId="4" borderId="1" xfId="0" applyFont="1" applyFill="1" applyBorder="1"/>
    <xf numFmtId="3" fontId="5" fillId="4" borderId="7" xfId="2" applyNumberFormat="1" applyFont="1" applyFill="1" applyBorder="1" applyAlignment="1">
      <alignment horizontal="right"/>
    </xf>
    <xf numFmtId="10" fontId="9" fillId="4" borderId="2" xfId="4" applyNumberFormat="1" applyFont="1" applyFill="1" applyBorder="1"/>
    <xf numFmtId="0" fontId="9" fillId="4" borderId="5" xfId="2" applyFont="1" applyFill="1" applyBorder="1"/>
    <xf numFmtId="10" fontId="9" fillId="4" borderId="6" xfId="4" applyNumberFormat="1" applyFont="1" applyFill="1" applyBorder="1"/>
    <xf numFmtId="0" fontId="9" fillId="4" borderId="7" xfId="2" applyFont="1" applyFill="1" applyBorder="1"/>
    <xf numFmtId="0" fontId="5" fillId="5" borderId="4" xfId="2" applyFont="1" applyFill="1" applyBorder="1"/>
    <xf numFmtId="0" fontId="9" fillId="0" borderId="6" xfId="2" applyFont="1" applyBorder="1"/>
    <xf numFmtId="0" fontId="15" fillId="0" borderId="7" xfId="0" applyFont="1" applyBorder="1"/>
    <xf numFmtId="0" fontId="15" fillId="0" borderId="1" xfId="0" applyFont="1" applyBorder="1"/>
    <xf numFmtId="10" fontId="15" fillId="0" borderId="2" xfId="4" applyNumberFormat="1" applyFont="1" applyFill="1" applyBorder="1"/>
    <xf numFmtId="0" fontId="15" fillId="0" borderId="5" xfId="0" applyFont="1" applyBorder="1"/>
    <xf numFmtId="10" fontId="15" fillId="0" borderId="6" xfId="4" applyNumberFormat="1" applyFont="1" applyFill="1" applyBorder="1"/>
    <xf numFmtId="0" fontId="8" fillId="0" borderId="0" xfId="0" applyFont="1"/>
    <xf numFmtId="0" fontId="15" fillId="0" borderId="4" xfId="2" applyFont="1" applyBorder="1"/>
    <xf numFmtId="3" fontId="8" fillId="6" borderId="1" xfId="2" applyNumberFormat="1" applyFont="1" applyFill="1" applyBorder="1"/>
    <xf numFmtId="0" fontId="15" fillId="0" borderId="1" xfId="2" applyFont="1" applyBorder="1"/>
    <xf numFmtId="0" fontId="10" fillId="5" borderId="4" xfId="2" applyFont="1" applyFill="1" applyBorder="1"/>
    <xf numFmtId="0" fontId="10" fillId="5" borderId="5" xfId="2" applyFont="1" applyFill="1" applyBorder="1"/>
    <xf numFmtId="0" fontId="10" fillId="5" borderId="1" xfId="2" applyFont="1" applyFill="1" applyBorder="1"/>
    <xf numFmtId="3" fontId="5" fillId="5" borderId="1" xfId="2" applyNumberFormat="1" applyFont="1" applyFill="1" applyBorder="1" applyAlignment="1">
      <alignment horizontal="right"/>
    </xf>
    <xf numFmtId="0" fontId="5" fillId="5" borderId="1" xfId="2" applyFont="1" applyFill="1" applyBorder="1"/>
    <xf numFmtId="10" fontId="5" fillId="5" borderId="6" xfId="2" applyNumberFormat="1" applyFont="1" applyFill="1" applyBorder="1"/>
    <xf numFmtId="3" fontId="5" fillId="5" borderId="5" xfId="2" applyNumberFormat="1" applyFont="1" applyFill="1" applyBorder="1" applyAlignment="1">
      <alignment horizontal="right"/>
    </xf>
    <xf numFmtId="0" fontId="10" fillId="5" borderId="1" xfId="0" applyFont="1" applyFill="1" applyBorder="1"/>
    <xf numFmtId="0" fontId="9" fillId="5" borderId="7" xfId="2" applyFont="1" applyFill="1" applyBorder="1"/>
    <xf numFmtId="0" fontId="9" fillId="5" borderId="1" xfId="2" applyFont="1" applyFill="1" applyBorder="1"/>
    <xf numFmtId="3" fontId="9" fillId="5" borderId="1" xfId="2" applyNumberFormat="1" applyFont="1" applyFill="1" applyBorder="1"/>
    <xf numFmtId="10" fontId="9" fillId="5" borderId="2" xfId="4" applyNumberFormat="1" applyFont="1" applyFill="1" applyBorder="1"/>
    <xf numFmtId="0" fontId="9" fillId="5" borderId="5" xfId="2" applyFont="1" applyFill="1" applyBorder="1"/>
    <xf numFmtId="3" fontId="10" fillId="7" borderId="1" xfId="2" applyNumberFormat="1" applyFont="1" applyFill="1" applyBorder="1"/>
    <xf numFmtId="10" fontId="9" fillId="5" borderId="6" xfId="4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1" fillId="0" borderId="7" xfId="0" applyFont="1" applyBorder="1"/>
    <xf numFmtId="0" fontId="11" fillId="0" borderId="1" xfId="0" applyFont="1" applyBorder="1"/>
    <xf numFmtId="10" fontId="11" fillId="0" borderId="2" xfId="4" applyNumberFormat="1" applyFont="1" applyFill="1" applyBorder="1"/>
    <xf numFmtId="0" fontId="11" fillId="0" borderId="5" xfId="0" applyFont="1" applyBorder="1"/>
    <xf numFmtId="0" fontId="1" fillId="6" borderId="1" xfId="0" applyFont="1" applyFill="1" applyBorder="1"/>
    <xf numFmtId="10" fontId="11" fillId="0" borderId="6" xfId="4" applyNumberFormat="1" applyFont="1" applyFill="1" applyBorder="1"/>
    <xf numFmtId="0" fontId="10" fillId="2" borderId="4" xfId="2" applyFont="1" applyFill="1" applyBorder="1"/>
    <xf numFmtId="0" fontId="10" fillId="2" borderId="5" xfId="2" applyFont="1" applyFill="1" applyBorder="1"/>
    <xf numFmtId="0" fontId="10" fillId="2" borderId="1" xfId="2" applyFont="1" applyFill="1" applyBorder="1"/>
    <xf numFmtId="3" fontId="5" fillId="2" borderId="1" xfId="2" applyNumberFormat="1" applyFont="1" applyFill="1" applyBorder="1" applyAlignment="1">
      <alignment horizontal="right"/>
    </xf>
    <xf numFmtId="0" fontId="5" fillId="2" borderId="1" xfId="2" applyFont="1" applyFill="1" applyBorder="1"/>
    <xf numFmtId="10" fontId="5" fillId="2" borderId="6" xfId="2" applyNumberFormat="1" applyFont="1" applyFill="1" applyBorder="1"/>
    <xf numFmtId="3" fontId="5" fillId="2" borderId="5" xfId="2" applyNumberFormat="1" applyFont="1" applyFill="1" applyBorder="1" applyAlignment="1">
      <alignment horizontal="right"/>
    </xf>
    <xf numFmtId="0" fontId="10" fillId="2" borderId="1" xfId="0" applyFont="1" applyFill="1" applyBorder="1"/>
    <xf numFmtId="0" fontId="9" fillId="2" borderId="7" xfId="2" applyFont="1" applyFill="1" applyBorder="1"/>
    <xf numFmtId="0" fontId="9" fillId="2" borderId="1" xfId="2" applyFont="1" applyFill="1" applyBorder="1"/>
    <xf numFmtId="10" fontId="9" fillId="2" borderId="2" xfId="4" applyNumberFormat="1" applyFont="1" applyFill="1" applyBorder="1"/>
    <xf numFmtId="0" fontId="9" fillId="2" borderId="5" xfId="2" applyFont="1" applyFill="1" applyBorder="1"/>
    <xf numFmtId="3" fontId="10" fillId="8" borderId="1" xfId="2" applyNumberFormat="1" applyFont="1" applyFill="1" applyBorder="1" applyAlignment="1">
      <alignment horizontal="right"/>
    </xf>
    <xf numFmtId="10" fontId="9" fillId="2" borderId="6" xfId="4" applyNumberFormat="1" applyFont="1" applyFill="1" applyBorder="1"/>
    <xf numFmtId="0" fontId="10" fillId="0" borderId="10" xfId="0" applyFont="1" applyBorder="1"/>
    <xf numFmtId="10" fontId="15" fillId="3" borderId="2" xfId="4" applyNumberFormat="1" applyFont="1" applyFill="1" applyBorder="1" applyAlignment="1">
      <alignment horizontal="right"/>
    </xf>
    <xf numFmtId="0" fontId="9" fillId="0" borderId="1" xfId="2" applyFont="1" applyFill="1" applyBorder="1"/>
    <xf numFmtId="3" fontId="15" fillId="0" borderId="1" xfId="2" applyNumberFormat="1" applyFont="1" applyFill="1" applyBorder="1" applyAlignment="1">
      <alignment horizontal="right"/>
    </xf>
    <xf numFmtId="0" fontId="7" fillId="0" borderId="1" xfId="2" applyNumberFormat="1" applyFont="1" applyFill="1" applyBorder="1"/>
    <xf numFmtId="3" fontId="15" fillId="0" borderId="1" xfId="2" applyNumberFormat="1" applyFont="1" applyFill="1" applyBorder="1"/>
    <xf numFmtId="3" fontId="9" fillId="4" borderId="1" xfId="2" applyNumberFormat="1" applyFont="1" applyFill="1" applyBorder="1" applyAlignment="1"/>
    <xf numFmtId="0" fontId="9" fillId="4" borderId="1" xfId="2" applyNumberFormat="1" applyFont="1" applyFill="1" applyBorder="1" applyAlignment="1"/>
    <xf numFmtId="0" fontId="5" fillId="4" borderId="1" xfId="2" applyNumberFormat="1" applyFont="1" applyFill="1" applyBorder="1"/>
    <xf numFmtId="3" fontId="9" fillId="0" borderId="1" xfId="2" applyNumberFormat="1" applyFont="1" applyFill="1" applyBorder="1" applyAlignment="1"/>
    <xf numFmtId="0" fontId="9" fillId="0" borderId="1" xfId="2" applyNumberFormat="1" applyFont="1" applyFill="1" applyBorder="1" applyAlignment="1"/>
    <xf numFmtId="0" fontId="5" fillId="0" borderId="1" xfId="2" applyNumberFormat="1" applyFont="1" applyFill="1" applyBorder="1"/>
    <xf numFmtId="0" fontId="9" fillId="3" borderId="1" xfId="2" applyNumberFormat="1" applyFont="1" applyFill="1" applyBorder="1" applyAlignment="1"/>
    <xf numFmtId="0" fontId="5" fillId="3" borderId="1" xfId="2" applyNumberFormat="1" applyFont="1" applyFill="1" applyBorder="1"/>
    <xf numFmtId="0" fontId="15" fillId="0" borderId="1" xfId="0" applyFont="1" applyFill="1" applyBorder="1"/>
    <xf numFmtId="3" fontId="15" fillId="6" borderId="1" xfId="2" applyNumberFormat="1" applyFont="1" applyFill="1" applyBorder="1"/>
    <xf numFmtId="0" fontId="15" fillId="0" borderId="1" xfId="2" applyFont="1" applyFill="1" applyBorder="1"/>
    <xf numFmtId="0" fontId="5" fillId="5" borderId="1" xfId="2" applyNumberFormat="1" applyFont="1" applyFill="1" applyBorder="1"/>
    <xf numFmtId="0" fontId="11" fillId="0" borderId="1" xfId="0" applyFont="1" applyFill="1" applyBorder="1"/>
    <xf numFmtId="0" fontId="5" fillId="2" borderId="1" xfId="2" applyNumberFormat="1" applyFont="1" applyFill="1" applyBorder="1"/>
    <xf numFmtId="0" fontId="9" fillId="0" borderId="5" xfId="2" applyFont="1" applyFill="1" applyBorder="1"/>
    <xf numFmtId="3" fontId="15" fillId="0" borderId="5" xfId="2" applyNumberFormat="1" applyFont="1" applyFill="1" applyBorder="1" applyAlignment="1">
      <alignment horizontal="right"/>
    </xf>
    <xf numFmtId="3" fontId="15" fillId="0" borderId="5" xfId="2" applyNumberFormat="1" applyFont="1" applyFill="1" applyBorder="1"/>
    <xf numFmtId="3" fontId="9" fillId="4" borderId="5" xfId="2" applyNumberFormat="1" applyFont="1" applyFill="1" applyBorder="1" applyAlignment="1"/>
    <xf numFmtId="3" fontId="9" fillId="0" borderId="5" xfId="2" applyNumberFormat="1" applyFont="1" applyFill="1" applyBorder="1" applyAlignment="1"/>
    <xf numFmtId="0" fontId="9" fillId="3" borderId="5" xfId="2" applyNumberFormat="1" applyFont="1" applyFill="1" applyBorder="1" applyAlignment="1"/>
    <xf numFmtId="0" fontId="9" fillId="0" borderId="5" xfId="2" applyNumberFormat="1" applyFont="1" applyFill="1" applyBorder="1" applyAlignment="1"/>
    <xf numFmtId="0" fontId="15" fillId="0" borderId="5" xfId="0" applyFont="1" applyFill="1" applyBorder="1"/>
    <xf numFmtId="0" fontId="11" fillId="0" borderId="5" xfId="0" applyFont="1" applyFill="1" applyBorder="1"/>
    <xf numFmtId="0" fontId="10" fillId="0" borderId="8" xfId="0" applyFont="1" applyBorder="1"/>
    <xf numFmtId="0" fontId="10" fillId="0" borderId="9" xfId="0" applyFont="1" applyBorder="1"/>
    <xf numFmtId="0" fontId="10" fillId="0" borderId="11" xfId="0" applyFont="1" applyBorder="1"/>
    <xf numFmtId="0" fontId="8" fillId="0" borderId="12" xfId="0" applyFont="1" applyBorder="1"/>
    <xf numFmtId="0" fontId="9" fillId="0" borderId="13" xfId="0" applyFont="1" applyBorder="1"/>
    <xf numFmtId="0" fontId="9" fillId="0" borderId="10" xfId="0" applyFont="1" applyBorder="1"/>
    <xf numFmtId="10" fontId="9" fillId="0" borderId="14" xfId="4" applyNumberFormat="1" applyFont="1" applyFill="1" applyBorder="1"/>
    <xf numFmtId="0" fontId="15" fillId="0" borderId="10" xfId="0" applyFont="1" applyBorder="1"/>
    <xf numFmtId="10" fontId="9" fillId="0" borderId="11" xfId="4" applyNumberFormat="1" applyFont="1" applyFill="1" applyBorder="1"/>
    <xf numFmtId="0" fontId="15" fillId="0" borderId="12" xfId="0" applyFont="1" applyBorder="1"/>
    <xf numFmtId="0" fontId="9" fillId="0" borderId="9" xfId="0" applyFont="1" applyBorder="1"/>
    <xf numFmtId="0" fontId="10" fillId="0" borderId="9" xfId="0" applyFont="1" applyFill="1" applyBorder="1"/>
    <xf numFmtId="0" fontId="9" fillId="0" borderId="10" xfId="0" applyFont="1" applyFill="1" applyBorder="1"/>
    <xf numFmtId="0" fontId="8" fillId="0" borderId="10" xfId="0" applyFont="1" applyBorder="1"/>
    <xf numFmtId="0" fontId="6" fillId="0" borderId="15" xfId="2" applyFont="1" applyBorder="1"/>
    <xf numFmtId="0" fontId="6" fillId="0" borderId="16" xfId="2" applyFont="1" applyBorder="1"/>
    <xf numFmtId="0" fontId="9" fillId="0" borderId="16" xfId="2" applyFont="1" applyBorder="1" applyAlignment="1">
      <alignment horizontal="center"/>
    </xf>
    <xf numFmtId="0" fontId="6" fillId="0" borderId="17" xfId="2" applyFont="1" applyBorder="1"/>
    <xf numFmtId="0" fontId="8" fillId="0" borderId="16" xfId="0" applyFont="1" applyBorder="1"/>
    <xf numFmtId="0" fontId="6" fillId="0" borderId="16" xfId="2" applyFont="1" applyBorder="1" applyAlignment="1">
      <alignment horizontal="center"/>
    </xf>
    <xf numFmtId="0" fontId="9" fillId="0" borderId="18" xfId="2" applyFont="1" applyBorder="1"/>
    <xf numFmtId="0" fontId="9" fillId="0" borderId="16" xfId="2" applyFont="1" applyBorder="1"/>
    <xf numFmtId="10" fontId="9" fillId="0" borderId="19" xfId="4" applyNumberFormat="1" applyFont="1" applyFill="1" applyBorder="1"/>
    <xf numFmtId="0" fontId="9" fillId="0" borderId="15" xfId="2" applyFont="1" applyBorder="1"/>
    <xf numFmtId="10" fontId="9" fillId="0" borderId="17" xfId="4" applyNumberFormat="1" applyFont="1" applyFill="1" applyBorder="1"/>
    <xf numFmtId="0" fontId="9" fillId="0" borderId="15" xfId="2" applyFont="1" applyFill="1" applyBorder="1"/>
    <xf numFmtId="0" fontId="9" fillId="0" borderId="16" xfId="2" applyFont="1" applyFill="1" applyBorder="1"/>
    <xf numFmtId="0" fontId="9" fillId="0" borderId="20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4" fillId="0" borderId="0" xfId="3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3" applyFill="1" applyBorder="1" applyAlignment="1">
      <alignment vertical="center" wrapText="1"/>
    </xf>
    <xf numFmtId="3" fontId="9" fillId="10" borderId="1" xfId="2" applyNumberFormat="1" applyFont="1" applyFill="1" applyBorder="1" applyAlignment="1"/>
    <xf numFmtId="3" fontId="5" fillId="10" borderId="1" xfId="2" applyNumberFormat="1" applyFont="1" applyFill="1" applyBorder="1" applyAlignment="1">
      <alignment horizontal="right"/>
    </xf>
    <xf numFmtId="0" fontId="8" fillId="10" borderId="4" xfId="0" applyFont="1" applyFill="1" applyBorder="1"/>
    <xf numFmtId="0" fontId="5" fillId="10" borderId="5" xfId="2" applyFont="1" applyFill="1" applyBorder="1"/>
    <xf numFmtId="0" fontId="5" fillId="10" borderId="1" xfId="2" applyFont="1" applyFill="1" applyBorder="1"/>
    <xf numFmtId="10" fontId="5" fillId="10" borderId="6" xfId="1" applyNumberFormat="1" applyFont="1" applyFill="1" applyBorder="1"/>
    <xf numFmtId="164" fontId="15" fillId="10" borderId="5" xfId="4" applyNumberFormat="1" applyFont="1" applyFill="1" applyBorder="1"/>
    <xf numFmtId="0" fontId="8" fillId="10" borderId="1" xfId="0" applyFont="1" applyFill="1" applyBorder="1"/>
    <xf numFmtId="3" fontId="15" fillId="10" borderId="1" xfId="4" applyNumberFormat="1" applyFont="1" applyFill="1" applyBorder="1"/>
    <xf numFmtId="10" fontId="7" fillId="10" borderId="6" xfId="1" applyNumberFormat="1" applyFont="1" applyFill="1" applyBorder="1"/>
    <xf numFmtId="3" fontId="15" fillId="10" borderId="7" xfId="2" applyNumberFormat="1" applyFont="1" applyFill="1" applyBorder="1" applyAlignment="1">
      <alignment horizontal="right"/>
    </xf>
    <xf numFmtId="0" fontId="15" fillId="10" borderId="1" xfId="0" applyFont="1" applyFill="1" applyBorder="1"/>
    <xf numFmtId="3" fontId="15" fillId="10" borderId="1" xfId="2" applyNumberFormat="1" applyFont="1" applyFill="1" applyBorder="1"/>
    <xf numFmtId="10" fontId="15" fillId="10" borderId="2" xfId="4" applyNumberFormat="1" applyFont="1" applyFill="1" applyBorder="1"/>
    <xf numFmtId="3" fontId="15" fillId="10" borderId="5" xfId="2" applyNumberFormat="1" applyFont="1" applyFill="1" applyBorder="1" applyAlignment="1">
      <alignment horizontal="right"/>
    </xf>
    <xf numFmtId="10" fontId="15" fillId="10" borderId="6" xfId="4" applyNumberFormat="1" applyFont="1" applyFill="1" applyBorder="1"/>
    <xf numFmtId="3" fontId="9" fillId="10" borderId="5" xfId="2" applyNumberFormat="1" applyFont="1" applyFill="1" applyBorder="1"/>
    <xf numFmtId="3" fontId="9" fillId="10" borderId="1" xfId="2" applyNumberFormat="1" applyFont="1" applyFill="1" applyBorder="1"/>
  </cellXfs>
  <cellStyles count="5">
    <cellStyle name="Hyperlink" xfId="3" builtinId="8"/>
    <cellStyle name="Komma" xfId="4" builtinId="3"/>
    <cellStyle name="Procent" xfId="1" builtinId="5"/>
    <cellStyle name="Standaard" xfId="0" builtinId="0"/>
    <cellStyle name="Standaard 2" xfId="2" xr:uid="{00000000-0005-0000-0000-000004000000}"/>
  </cellStyles>
  <dxfs count="0"/>
  <tableStyles count="0" defaultTableStyle="TableStyleMedium2" defaultPivotStyle="PivotStyleLight16"/>
  <colors>
    <mruColors>
      <color rgb="FFA48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quantis-suite.com/Scope-3-Evaluator/" TargetMode="External"/><Relationship Id="rId1" Type="http://schemas.openxmlformats.org/officeDocument/2006/relationships/hyperlink" Target="https://quantis-suite.com/Scope-3-Evalu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C490-FAAA-4875-9CB8-8425B021D825}">
  <sheetPr>
    <pageSetUpPr fitToPage="1"/>
  </sheetPr>
  <dimension ref="A1:AP27"/>
  <sheetViews>
    <sheetView tabSelected="1" workbookViewId="0">
      <pane xSplit="1" ySplit="3" topLeftCell="AF4" activePane="bottomRight" state="frozen"/>
      <selection pane="topRight" activeCell="B1" sqref="B1"/>
      <selection pane="bottomLeft" activeCell="A4" sqref="A4"/>
      <selection pane="bottomRight" activeCell="AM25" sqref="AM25"/>
    </sheetView>
  </sheetViews>
  <sheetFormatPr defaultColWidth="8.85546875" defaultRowHeight="14.25" x14ac:dyDescent="0.2"/>
  <cols>
    <col min="1" max="1" width="47.28515625" style="11" customWidth="1"/>
    <col min="2" max="2" width="7.5703125" style="11" customWidth="1"/>
    <col min="3" max="3" width="4.28515625" style="11" customWidth="1"/>
    <col min="4" max="4" width="9.140625" style="11" customWidth="1"/>
    <col min="5" max="5" width="8.140625" style="11" customWidth="1"/>
    <col min="6" max="6" width="8.5703125" style="11" bestFit="1" customWidth="1"/>
    <col min="7" max="7" width="8.42578125" style="11" customWidth="1"/>
    <col min="8" max="8" width="4.28515625" style="131" customWidth="1"/>
    <col min="9" max="9" width="9.140625" style="11" customWidth="1"/>
    <col min="10" max="10" width="7.7109375" style="131" customWidth="1"/>
    <col min="11" max="11" width="13.140625" style="11" customWidth="1"/>
    <col min="12" max="12" width="7.5703125" style="52" customWidth="1"/>
    <col min="13" max="13" width="4.28515625" style="52" customWidth="1"/>
    <col min="14" max="14" width="9.140625" style="52" customWidth="1"/>
    <col min="15" max="15" width="7.7109375" style="52" customWidth="1"/>
    <col min="16" max="16" width="8" style="4" bestFit="1" customWidth="1"/>
    <col min="17" max="17" width="7.5703125" style="52" customWidth="1"/>
    <col min="18" max="18" width="4.28515625" style="52" customWidth="1"/>
    <col min="19" max="19" width="9.140625" style="52" bestFit="1" customWidth="1"/>
    <col min="20" max="20" width="7.7109375" style="52" customWidth="1"/>
    <col min="21" max="21" width="12.42578125" style="4" customWidth="1"/>
    <col min="22" max="22" width="7.5703125" style="52" bestFit="1" customWidth="1"/>
    <col min="23" max="23" width="4.28515625" style="52" bestFit="1" customWidth="1"/>
    <col min="24" max="24" width="9.140625" style="52" bestFit="1" customWidth="1"/>
    <col min="25" max="25" width="7.7109375" style="52" bestFit="1" customWidth="1"/>
    <col min="26" max="26" width="14.28515625" style="4" customWidth="1"/>
    <col min="27" max="27" width="7.5703125" style="52" customWidth="1"/>
    <col min="28" max="28" width="4.85546875" style="52" bestFit="1" customWidth="1"/>
    <col min="29" max="29" width="9.140625" style="52" customWidth="1"/>
    <col min="30" max="30" width="7.7109375" style="52" customWidth="1"/>
    <col min="31" max="31" width="9.7109375" style="4" customWidth="1"/>
    <col min="32" max="32" width="8.85546875" style="11"/>
    <col min="33" max="33" width="4.85546875" style="11" bestFit="1" customWidth="1"/>
    <col min="34" max="34" width="9.140625" style="11" bestFit="1" customWidth="1"/>
    <col min="35" max="35" width="8.85546875" style="11"/>
    <col min="36" max="36" width="11.5703125" style="11" customWidth="1"/>
    <col min="37" max="37" width="8.85546875" style="11"/>
    <col min="38" max="38" width="4.85546875" style="11" bestFit="1" customWidth="1"/>
    <col min="39" max="39" width="9.140625" style="11" bestFit="1" customWidth="1"/>
    <col min="40" max="40" width="9.5703125" style="11" customWidth="1"/>
    <col min="41" max="41" width="13.28515625" style="11" customWidth="1"/>
    <col min="42" max="16384" width="8.85546875" style="11"/>
  </cols>
  <sheetData>
    <row r="1" spans="1:42" ht="22.9" customHeight="1" x14ac:dyDescent="0.2">
      <c r="A1" s="238" t="s">
        <v>118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P1" s="7"/>
      <c r="U1" s="7"/>
      <c r="Z1" s="7"/>
      <c r="AE1" s="7"/>
    </row>
    <row r="2" spans="1:42" ht="6" customHeight="1" thickBot="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P2" s="7"/>
      <c r="U2" s="7"/>
      <c r="Z2" s="7"/>
      <c r="AE2" s="7"/>
    </row>
    <row r="3" spans="1:42" ht="33.4" customHeight="1" thickBot="1" x14ac:dyDescent="0.25">
      <c r="A3" s="53" t="s">
        <v>41</v>
      </c>
      <c r="B3" s="240">
        <v>2017</v>
      </c>
      <c r="C3" s="233"/>
      <c r="D3" s="233"/>
      <c r="E3" s="233"/>
      <c r="F3" s="234"/>
      <c r="G3" s="240">
        <v>2018</v>
      </c>
      <c r="H3" s="233"/>
      <c r="I3" s="233"/>
      <c r="J3" s="233"/>
      <c r="K3" s="234"/>
      <c r="L3" s="241" t="s">
        <v>40</v>
      </c>
      <c r="M3" s="233"/>
      <c r="N3" s="233"/>
      <c r="O3" s="233"/>
      <c r="P3" s="235"/>
      <c r="Q3" s="230"/>
      <c r="R3" s="233" t="s">
        <v>46</v>
      </c>
      <c r="S3" s="233"/>
      <c r="T3" s="233"/>
      <c r="U3" s="234"/>
      <c r="V3" s="231"/>
      <c r="W3" s="233" t="s">
        <v>59</v>
      </c>
      <c r="X3" s="233"/>
      <c r="Y3" s="233"/>
      <c r="Z3" s="234"/>
      <c r="AA3" s="230"/>
      <c r="AB3" s="233" t="s">
        <v>61</v>
      </c>
      <c r="AC3" s="233"/>
      <c r="AD3" s="233"/>
      <c r="AE3" s="234"/>
      <c r="AF3" s="230"/>
      <c r="AG3" s="233" t="s">
        <v>64</v>
      </c>
      <c r="AH3" s="233"/>
      <c r="AI3" s="233"/>
      <c r="AJ3" s="235"/>
      <c r="AK3" s="232"/>
      <c r="AL3" s="236" t="s">
        <v>65</v>
      </c>
      <c r="AM3" s="236"/>
      <c r="AN3" s="236"/>
      <c r="AO3" s="237"/>
      <c r="AP3" s="2"/>
    </row>
    <row r="4" spans="1:42" x14ac:dyDescent="0.2">
      <c r="A4" s="54" t="s">
        <v>42</v>
      </c>
      <c r="B4" s="217"/>
      <c r="C4" s="218"/>
      <c r="D4" s="219"/>
      <c r="E4" s="218"/>
      <c r="F4" s="220"/>
      <c r="G4" s="217"/>
      <c r="H4" s="221"/>
      <c r="I4" s="222"/>
      <c r="J4" s="221"/>
      <c r="K4" s="220"/>
      <c r="L4" s="223"/>
      <c r="M4" s="224"/>
      <c r="N4" s="224"/>
      <c r="O4" s="224"/>
      <c r="P4" s="225"/>
      <c r="Q4" s="226"/>
      <c r="R4" s="224"/>
      <c r="S4" s="224"/>
      <c r="T4" s="224"/>
      <c r="U4" s="227"/>
      <c r="V4" s="223"/>
      <c r="W4" s="224"/>
      <c r="X4" s="224"/>
      <c r="Y4" s="224"/>
      <c r="Z4" s="227"/>
      <c r="AA4" s="226"/>
      <c r="AB4" s="224"/>
      <c r="AC4" s="224"/>
      <c r="AD4" s="224"/>
      <c r="AE4" s="227"/>
      <c r="AF4" s="226"/>
      <c r="AG4" s="224"/>
      <c r="AH4" s="224"/>
      <c r="AI4" s="224"/>
      <c r="AJ4" s="225"/>
      <c r="AK4" s="228"/>
      <c r="AL4" s="229"/>
      <c r="AM4" s="229"/>
      <c r="AN4" s="229"/>
      <c r="AO4" s="227"/>
      <c r="AP4" s="2"/>
    </row>
    <row r="5" spans="1:42" x14ac:dyDescent="0.2">
      <c r="A5" s="60" t="s">
        <v>9</v>
      </c>
      <c r="B5" s="61">
        <v>602.6</v>
      </c>
      <c r="C5" s="62" t="s">
        <v>10</v>
      </c>
      <c r="D5" s="63">
        <v>1138.3114</v>
      </c>
      <c r="E5" s="62" t="s">
        <v>2</v>
      </c>
      <c r="F5" s="64">
        <f>D5/D19</f>
        <v>9.7750321307189195E-4</v>
      </c>
      <c r="G5" s="61">
        <v>562.4</v>
      </c>
      <c r="H5" s="55" t="s">
        <v>10</v>
      </c>
      <c r="I5" s="63">
        <v>1062.3735999999999</v>
      </c>
      <c r="J5" s="55" t="s">
        <v>2</v>
      </c>
      <c r="K5" s="64">
        <f ca="1">I5/I19</f>
        <v>8.0835509205673742E-4</v>
      </c>
      <c r="L5" s="65">
        <f>562/2</f>
        <v>281</v>
      </c>
      <c r="M5" s="62" t="s">
        <v>10</v>
      </c>
      <c r="N5" s="66">
        <v>531.19000000000005</v>
      </c>
      <c r="O5" s="62" t="s">
        <v>2</v>
      </c>
      <c r="P5" s="67">
        <f ca="1">N5/N19</f>
        <v>7.698928096846687E-4</v>
      </c>
      <c r="Q5" s="68">
        <v>1043</v>
      </c>
      <c r="R5" s="62" t="s">
        <v>10</v>
      </c>
      <c r="S5" s="66">
        <v>1971</v>
      </c>
      <c r="T5" s="62" t="s">
        <v>2</v>
      </c>
      <c r="U5" s="69">
        <f ca="1">S5/S19</f>
        <v>1.2381594329719783E-3</v>
      </c>
      <c r="V5" s="65">
        <v>0</v>
      </c>
      <c r="W5" s="62" t="s">
        <v>10</v>
      </c>
      <c r="X5" s="66">
        <v>0</v>
      </c>
      <c r="Y5" s="62" t="s">
        <v>2</v>
      </c>
      <c r="Z5" s="69">
        <f ca="1">X5/X19</f>
        <v>0</v>
      </c>
      <c r="AA5" s="68">
        <v>4750</v>
      </c>
      <c r="AB5" s="62" t="s">
        <v>10</v>
      </c>
      <c r="AC5" s="66">
        <v>8949</v>
      </c>
      <c r="AD5" s="62" t="s">
        <v>2</v>
      </c>
      <c r="AE5" s="69">
        <f ca="1">AC5/AC19</f>
        <v>6.8469620957258706E-3</v>
      </c>
      <c r="AF5" s="68"/>
      <c r="AG5" s="62" t="s">
        <v>10</v>
      </c>
      <c r="AH5" s="66"/>
      <c r="AI5" s="62" t="s">
        <v>2</v>
      </c>
      <c r="AJ5" s="67">
        <f>AH5/AH19</f>
        <v>0</v>
      </c>
      <c r="AK5" s="195">
        <v>740</v>
      </c>
      <c r="AL5" s="178" t="s">
        <v>10</v>
      </c>
      <c r="AM5" s="177">
        <v>1540</v>
      </c>
      <c r="AN5" s="178" t="s">
        <v>2</v>
      </c>
      <c r="AO5" s="69">
        <f>AM5/AM19</f>
        <v>1.2969076332277841E-3</v>
      </c>
      <c r="AP5" s="2"/>
    </row>
    <row r="6" spans="1:42" x14ac:dyDescent="0.2">
      <c r="A6" s="60" t="s">
        <v>0</v>
      </c>
      <c r="B6" s="70">
        <v>59827</v>
      </c>
      <c r="C6" s="62" t="s">
        <v>1</v>
      </c>
      <c r="D6" s="63">
        <v>193241.21</v>
      </c>
      <c r="E6" s="62" t="s">
        <v>2</v>
      </c>
      <c r="F6" s="64">
        <f>D6/D19</f>
        <v>0.16594220498266132</v>
      </c>
      <c r="G6" s="61">
        <v>88426</v>
      </c>
      <c r="H6" s="55" t="s">
        <v>1</v>
      </c>
      <c r="I6" s="63">
        <v>285615.98</v>
      </c>
      <c r="J6" s="55" t="s">
        <v>2</v>
      </c>
      <c r="K6" s="64">
        <f ca="1">I6/I19</f>
        <v>0.21732386027455433</v>
      </c>
      <c r="L6" s="71">
        <v>28371</v>
      </c>
      <c r="M6" s="62" t="s">
        <v>1</v>
      </c>
      <c r="N6" s="72">
        <v>91638</v>
      </c>
      <c r="O6" s="62" t="s">
        <v>2</v>
      </c>
      <c r="P6" s="67">
        <f ca="1">N6/N19</f>
        <v>0.13281770608235033</v>
      </c>
      <c r="Q6" s="73">
        <v>43903</v>
      </c>
      <c r="R6" s="62" t="s">
        <v>1</v>
      </c>
      <c r="S6" s="72">
        <v>159690</v>
      </c>
      <c r="T6" s="62" t="s">
        <v>2</v>
      </c>
      <c r="U6" s="69">
        <f ca="1">S6/S19</f>
        <v>0.10031541342024111</v>
      </c>
      <c r="V6" s="71">
        <v>46424</v>
      </c>
      <c r="W6" s="62" t="s">
        <v>1</v>
      </c>
      <c r="X6" s="72">
        <v>148557</v>
      </c>
      <c r="Y6" s="62" t="s">
        <v>2</v>
      </c>
      <c r="Z6" s="69">
        <f ca="1">X6/X19</f>
        <v>0.23225095366143456</v>
      </c>
      <c r="AA6" s="73">
        <v>64893</v>
      </c>
      <c r="AB6" s="62" t="s">
        <v>1</v>
      </c>
      <c r="AC6" s="72">
        <v>207658</v>
      </c>
      <c r="AD6" s="62" t="s">
        <v>2</v>
      </c>
      <c r="AE6" s="69">
        <f ca="1">AC6/AC19</f>
        <v>0.15888104311925833</v>
      </c>
      <c r="AF6" s="73"/>
      <c r="AG6" s="62" t="s">
        <v>1</v>
      </c>
      <c r="AH6" s="72"/>
      <c r="AI6" s="62" t="s">
        <v>2</v>
      </c>
      <c r="AJ6" s="67">
        <f>AH6/AH19</f>
        <v>0</v>
      </c>
      <c r="AK6" s="196"/>
      <c r="AL6" s="178" t="s">
        <v>1</v>
      </c>
      <c r="AM6" s="179"/>
      <c r="AN6" s="178" t="s">
        <v>2</v>
      </c>
      <c r="AO6" s="69">
        <f>AM6/AM19</f>
        <v>0</v>
      </c>
      <c r="AP6" s="2"/>
    </row>
    <row r="7" spans="1:42" x14ac:dyDescent="0.2">
      <c r="A7" s="60" t="s">
        <v>3</v>
      </c>
      <c r="B7" s="70">
        <v>215969</v>
      </c>
      <c r="C7" s="62" t="s">
        <v>1</v>
      </c>
      <c r="D7" s="63">
        <v>697579.87</v>
      </c>
      <c r="E7" s="62" t="s">
        <v>2</v>
      </c>
      <c r="F7" s="64">
        <f>D7/D19</f>
        <v>0.59903341414245048</v>
      </c>
      <c r="G7" s="61">
        <v>203064.65</v>
      </c>
      <c r="H7" s="55" t="s">
        <v>1</v>
      </c>
      <c r="I7" s="63">
        <v>655898.81949999998</v>
      </c>
      <c r="J7" s="55" t="s">
        <v>2</v>
      </c>
      <c r="K7" s="64">
        <f ca="1">I7/I19</f>
        <v>0.49907033704228715</v>
      </c>
      <c r="L7" s="71">
        <v>91013</v>
      </c>
      <c r="M7" s="62" t="s">
        <v>1</v>
      </c>
      <c r="N7" s="72">
        <v>293972</v>
      </c>
      <c r="O7" s="62" t="s">
        <v>2</v>
      </c>
      <c r="P7" s="67">
        <f ca="1">N7/N19</f>
        <v>0.42607528200572564</v>
      </c>
      <c r="Q7" s="73">
        <f>262256+11138</f>
        <v>273394</v>
      </c>
      <c r="R7" s="62" t="s">
        <v>1</v>
      </c>
      <c r="S7" s="72">
        <v>839219</v>
      </c>
      <c r="T7" s="62" t="s">
        <v>2</v>
      </c>
      <c r="U7" s="69">
        <f ca="1">S7/S19</f>
        <v>0.52718768197834132</v>
      </c>
      <c r="V7" s="71">
        <f>68656</f>
        <v>68656</v>
      </c>
      <c r="W7" s="62" t="s">
        <v>1</v>
      </c>
      <c r="X7" s="72">
        <v>219699</v>
      </c>
      <c r="Y7" s="62" t="s">
        <v>2</v>
      </c>
      <c r="Z7" s="69">
        <f ca="1">X7/X19</f>
        <v>0.34347289100118816</v>
      </c>
      <c r="AA7" s="73">
        <v>218126</v>
      </c>
      <c r="AB7" s="62" t="s">
        <v>1</v>
      </c>
      <c r="AC7" s="72">
        <v>698003</v>
      </c>
      <c r="AD7" s="62" t="s">
        <v>2</v>
      </c>
      <c r="AE7" s="69">
        <f ca="1">AC7/AC19</f>
        <v>0.53404850639210466</v>
      </c>
      <c r="AF7" s="73">
        <v>138032</v>
      </c>
      <c r="AG7" s="62" t="s">
        <v>1</v>
      </c>
      <c r="AH7" s="72">
        <v>450000</v>
      </c>
      <c r="AI7" s="62" t="s">
        <v>2</v>
      </c>
      <c r="AJ7" s="67">
        <f>AH7/AH19</f>
        <v>0.89452550391603391</v>
      </c>
      <c r="AK7" s="196">
        <v>315566</v>
      </c>
      <c r="AL7" s="178" t="s">
        <v>1</v>
      </c>
      <c r="AM7" s="179">
        <v>1020000</v>
      </c>
      <c r="AN7" s="178" t="s">
        <v>2</v>
      </c>
      <c r="AO7" s="69">
        <f>AM7/AM19</f>
        <v>0.85899077005996094</v>
      </c>
      <c r="AP7" s="2"/>
    </row>
    <row r="8" spans="1:42" x14ac:dyDescent="0.2">
      <c r="A8" s="60" t="s">
        <v>4</v>
      </c>
      <c r="B8" s="70">
        <v>58771</v>
      </c>
      <c r="C8" s="62" t="s">
        <v>1</v>
      </c>
      <c r="D8" s="63">
        <v>189830.33</v>
      </c>
      <c r="E8" s="62" t="s">
        <v>2</v>
      </c>
      <c r="F8" s="64">
        <f>D8/D19</f>
        <v>0.16301317681040314</v>
      </c>
      <c r="G8" s="61">
        <v>49066.95</v>
      </c>
      <c r="H8" s="55" t="s">
        <v>1</v>
      </c>
      <c r="I8" s="63">
        <v>158486.24849999999</v>
      </c>
      <c r="J8" s="55" t="s">
        <v>2</v>
      </c>
      <c r="K8" s="64">
        <f ca="1">I8/I19</f>
        <v>0.12059144353355963</v>
      </c>
      <c r="L8" s="71">
        <v>68422</v>
      </c>
      <c r="M8" s="62" t="s">
        <v>1</v>
      </c>
      <c r="N8" s="72">
        <v>221003</v>
      </c>
      <c r="O8" s="62" t="s">
        <v>2</v>
      </c>
      <c r="P8" s="67">
        <f ca="1">N8/N19</f>
        <v>0.32031593331715741</v>
      </c>
      <c r="Q8" s="73">
        <v>100113</v>
      </c>
      <c r="R8" s="62" t="s">
        <v>1</v>
      </c>
      <c r="S8" s="72">
        <v>320362</v>
      </c>
      <c r="T8" s="62" t="s">
        <v>2</v>
      </c>
      <c r="U8" s="69">
        <f ca="1">S8/S19</f>
        <v>0.20124770789739671</v>
      </c>
      <c r="V8" s="71">
        <v>55989</v>
      </c>
      <c r="W8" s="62" t="s">
        <v>1</v>
      </c>
      <c r="X8" s="72">
        <v>179165</v>
      </c>
      <c r="Y8" s="62" t="s">
        <v>2</v>
      </c>
      <c r="Z8" s="69">
        <f ca="1">X8/X19</f>
        <v>0.28010287036458009</v>
      </c>
      <c r="AA8" s="73">
        <v>59660</v>
      </c>
      <c r="AB8" s="62" t="s">
        <v>1</v>
      </c>
      <c r="AC8" s="72">
        <v>190912</v>
      </c>
      <c r="AD8" s="62" t="s">
        <v>2</v>
      </c>
      <c r="AE8" s="69">
        <f ca="1">AC8/AC19</f>
        <v>0.14606852470881856</v>
      </c>
      <c r="AF8" s="73">
        <v>6381</v>
      </c>
      <c r="AG8" s="62" t="s">
        <v>1</v>
      </c>
      <c r="AH8" s="72">
        <v>20000</v>
      </c>
      <c r="AI8" s="62" t="s">
        <v>2</v>
      </c>
      <c r="AJ8" s="67">
        <f>AH8/AH19</f>
        <v>3.9756689062934836E-2</v>
      </c>
      <c r="AK8" s="261">
        <v>16466</v>
      </c>
      <c r="AL8" s="178" t="s">
        <v>1</v>
      </c>
      <c r="AM8" s="179">
        <v>54000</v>
      </c>
      <c r="AN8" s="178" t="s">
        <v>2</v>
      </c>
      <c r="AO8" s="69">
        <f>AM8/AM19</f>
        <v>4.5475981944350874E-2</v>
      </c>
      <c r="AP8" s="2"/>
    </row>
    <row r="9" spans="1:42" x14ac:dyDescent="0.2">
      <c r="A9" s="60" t="s">
        <v>5</v>
      </c>
      <c r="B9" s="70">
        <v>28448</v>
      </c>
      <c r="C9" s="62" t="s">
        <v>1</v>
      </c>
      <c r="D9" s="63">
        <v>77947.520000000004</v>
      </c>
      <c r="E9" s="62" t="s">
        <v>2</v>
      </c>
      <c r="F9" s="64">
        <f>D9/D19</f>
        <v>6.6935946746194019E-2</v>
      </c>
      <c r="G9" s="61">
        <v>31823.629999999997</v>
      </c>
      <c r="H9" s="55" t="s">
        <v>1</v>
      </c>
      <c r="I9" s="63">
        <v>87196.746199999994</v>
      </c>
      <c r="J9" s="55" t="s">
        <v>2</v>
      </c>
      <c r="K9" s="64">
        <f ca="1">I9/I19</f>
        <v>6.6347595423633429E-2</v>
      </c>
      <c r="L9" s="71">
        <v>12879</v>
      </c>
      <c r="M9" s="62" t="s">
        <v>1</v>
      </c>
      <c r="N9" s="72">
        <v>35288</v>
      </c>
      <c r="O9" s="62" t="s">
        <v>2</v>
      </c>
      <c r="P9" s="67">
        <f ca="1">N9/N19</f>
        <v>5.114549872579037E-2</v>
      </c>
      <c r="Q9" s="73">
        <v>33031</v>
      </c>
      <c r="R9" s="62" t="s">
        <v>1</v>
      </c>
      <c r="S9" s="72">
        <v>90505</v>
      </c>
      <c r="T9" s="62" t="s">
        <v>2</v>
      </c>
      <c r="U9" s="69">
        <f ca="1">S9/S19</f>
        <v>5.685419557642258E-2</v>
      </c>
      <c r="V9" s="71">
        <v>12900</v>
      </c>
      <c r="W9" s="62" t="s">
        <v>1</v>
      </c>
      <c r="X9" s="72">
        <v>21745</v>
      </c>
      <c r="Y9" s="62" t="s">
        <v>2</v>
      </c>
      <c r="Z9" s="69">
        <f ca="1">X9/X19</f>
        <v>3.3995685072853478E-2</v>
      </c>
      <c r="AA9" s="73">
        <v>33701</v>
      </c>
      <c r="AB9" s="62" t="s">
        <v>1</v>
      </c>
      <c r="AC9" s="72">
        <v>57013</v>
      </c>
      <c r="AD9" s="62" t="s">
        <v>2</v>
      </c>
      <c r="AE9" s="69">
        <f ca="1">AC9/AC19</f>
        <v>4.3621169959059007E-2</v>
      </c>
      <c r="AF9" s="73">
        <v>10711</v>
      </c>
      <c r="AG9" s="62" t="s">
        <v>1</v>
      </c>
      <c r="AH9" s="72">
        <v>30000</v>
      </c>
      <c r="AI9" s="62" t="s">
        <v>2</v>
      </c>
      <c r="AJ9" s="67">
        <f>AH9/AH19</f>
        <v>5.9635033594402261E-2</v>
      </c>
      <c r="AK9" s="261">
        <v>14314</v>
      </c>
      <c r="AL9" s="178" t="s">
        <v>1</v>
      </c>
      <c r="AM9" s="179">
        <v>70000</v>
      </c>
      <c r="AN9" s="178" t="s">
        <v>2</v>
      </c>
      <c r="AO9" s="69">
        <f>AM9/AM19</f>
        <v>5.8950346964899279E-2</v>
      </c>
      <c r="AP9" s="2"/>
    </row>
    <row r="10" spans="1:42" x14ac:dyDescent="0.2">
      <c r="A10" s="60" t="s">
        <v>85</v>
      </c>
      <c r="B10" s="70"/>
      <c r="C10" s="62"/>
      <c r="D10" s="63"/>
      <c r="E10" s="62"/>
      <c r="F10" s="64"/>
      <c r="G10" s="61"/>
      <c r="H10" s="55"/>
      <c r="I10" s="63"/>
      <c r="J10" s="55"/>
      <c r="K10" s="64"/>
      <c r="L10" s="71"/>
      <c r="M10" s="62"/>
      <c r="N10" s="72"/>
      <c r="O10" s="62"/>
      <c r="P10" s="67"/>
      <c r="Q10" s="73"/>
      <c r="R10" s="62"/>
      <c r="S10" s="72"/>
      <c r="T10" s="62"/>
      <c r="U10" s="69"/>
      <c r="V10" s="71"/>
      <c r="W10" s="62"/>
      <c r="X10" s="72"/>
      <c r="Y10" s="62"/>
      <c r="Z10" s="69"/>
      <c r="AA10" s="73"/>
      <c r="AB10" s="62"/>
      <c r="AC10" s="72"/>
      <c r="AD10" s="62"/>
      <c r="AE10" s="69"/>
      <c r="AF10" s="73">
        <v>1422</v>
      </c>
      <c r="AG10" s="62" t="s">
        <v>1</v>
      </c>
      <c r="AH10" s="72">
        <v>3060</v>
      </c>
      <c r="AI10" s="62" t="s">
        <v>2</v>
      </c>
      <c r="AJ10" s="67">
        <f>AH10/AH19</f>
        <v>6.0827734266290304E-3</v>
      </c>
      <c r="AK10" s="261">
        <v>3262</v>
      </c>
      <c r="AL10" s="178" t="s">
        <v>1</v>
      </c>
      <c r="AM10" s="179">
        <v>7000</v>
      </c>
      <c r="AN10" s="178" t="s">
        <v>2</v>
      </c>
      <c r="AO10" s="69">
        <f>AM10/AM19</f>
        <v>5.8950346964899277E-3</v>
      </c>
      <c r="AP10" s="2"/>
    </row>
    <row r="11" spans="1:42" s="87" customFormat="1" x14ac:dyDescent="0.2">
      <c r="A11" s="74" t="s">
        <v>6</v>
      </c>
      <c r="B11" s="75"/>
      <c r="C11" s="76"/>
      <c r="D11" s="77">
        <f>SUM(D5:D10)</f>
        <v>1159737.2413999999</v>
      </c>
      <c r="E11" s="76" t="s">
        <v>2</v>
      </c>
      <c r="F11" s="78">
        <f>SUM(F6:F10)</f>
        <v>0.99492474268170894</v>
      </c>
      <c r="G11" s="79"/>
      <c r="H11" s="80"/>
      <c r="I11" s="77">
        <f>SUM(I5:I10)</f>
        <v>1188260.1677999999</v>
      </c>
      <c r="J11" s="80" t="s">
        <v>2</v>
      </c>
      <c r="K11" s="78">
        <f ca="1">SUM(K6:K10)</f>
        <v>0.90333323627403461</v>
      </c>
      <c r="L11" s="81"/>
      <c r="M11" s="82"/>
      <c r="N11" s="83">
        <f>SUM(N5:N10)</f>
        <v>642432.18999999994</v>
      </c>
      <c r="O11" s="76" t="s">
        <v>2</v>
      </c>
      <c r="P11" s="84">
        <f ca="1">SUM(P5:P10)</f>
        <v>0.93112431294070841</v>
      </c>
      <c r="Q11" s="85"/>
      <c r="R11" s="82"/>
      <c r="S11" s="83">
        <f>SUM(S5:S10)</f>
        <v>1411747</v>
      </c>
      <c r="T11" s="76" t="s">
        <v>2</v>
      </c>
      <c r="U11" s="86">
        <f ca="1">SUM(U5:U10)</f>
        <v>0.88684315830537375</v>
      </c>
      <c r="V11" s="81"/>
      <c r="W11" s="82"/>
      <c r="X11" s="83">
        <f>SUM(X5:X10)</f>
        <v>569166</v>
      </c>
      <c r="Y11" s="76" t="s">
        <v>2</v>
      </c>
      <c r="Z11" s="86">
        <f ca="1">SUM(Z5:Z10)</f>
        <v>0.8898224001000562</v>
      </c>
      <c r="AA11" s="85"/>
      <c r="AB11" s="82"/>
      <c r="AC11" s="83">
        <f>SUM(AC5:AC10)</f>
        <v>1162535</v>
      </c>
      <c r="AD11" s="76" t="s">
        <v>2</v>
      </c>
      <c r="AE11" s="86">
        <f ca="1">SUM(AE5:AE10)</f>
        <v>0.88946620627496642</v>
      </c>
      <c r="AF11" s="85"/>
      <c r="AG11" s="82"/>
      <c r="AH11" s="83">
        <f>SUM(AH5:AH10)</f>
        <v>503060</v>
      </c>
      <c r="AI11" s="76" t="s">
        <v>2</v>
      </c>
      <c r="AJ11" s="84">
        <f>SUM(AJ5:AJ10)</f>
        <v>1</v>
      </c>
      <c r="AK11" s="197"/>
      <c r="AL11" s="181"/>
      <c r="AM11" s="180">
        <f>SUM(AM5:AM10)</f>
        <v>1152540</v>
      </c>
      <c r="AN11" s="182" t="s">
        <v>2</v>
      </c>
      <c r="AO11" s="86">
        <f>SUM(AO5:AO10)</f>
        <v>0.97060904129892878</v>
      </c>
      <c r="AP11" s="8"/>
    </row>
    <row r="12" spans="1:42" x14ac:dyDescent="0.2">
      <c r="A12" s="88"/>
      <c r="B12" s="89"/>
      <c r="C12" s="90"/>
      <c r="D12" s="91"/>
      <c r="E12" s="90"/>
      <c r="F12" s="92"/>
      <c r="G12" s="93"/>
      <c r="H12" s="55"/>
      <c r="I12" s="91"/>
      <c r="J12" s="55"/>
      <c r="K12" s="92"/>
      <c r="L12" s="94"/>
      <c r="M12" s="57"/>
      <c r="N12" s="95"/>
      <c r="O12" s="90"/>
      <c r="P12" s="96"/>
      <c r="Q12" s="97"/>
      <c r="R12" s="57"/>
      <c r="S12" s="95"/>
      <c r="T12" s="90"/>
      <c r="U12" s="98"/>
      <c r="V12" s="94"/>
      <c r="W12" s="57"/>
      <c r="X12" s="95"/>
      <c r="Y12" s="90"/>
      <c r="Z12" s="98"/>
      <c r="AA12" s="97"/>
      <c r="AB12" s="57"/>
      <c r="AC12" s="95"/>
      <c r="AD12" s="90"/>
      <c r="AE12" s="98"/>
      <c r="AF12" s="97"/>
      <c r="AG12" s="57"/>
      <c r="AH12" s="95"/>
      <c r="AI12" s="90"/>
      <c r="AJ12" s="96"/>
      <c r="AK12" s="198"/>
      <c r="AL12" s="184"/>
      <c r="AM12" s="183"/>
      <c r="AN12" s="185"/>
      <c r="AO12" s="98"/>
      <c r="AP12" s="2"/>
    </row>
    <row r="13" spans="1:42" x14ac:dyDescent="0.2">
      <c r="A13" s="99" t="s">
        <v>119</v>
      </c>
      <c r="B13" s="89"/>
      <c r="C13" s="90"/>
      <c r="D13" s="91"/>
      <c r="E13" s="90"/>
      <c r="F13" s="92"/>
      <c r="G13" s="93"/>
      <c r="H13" s="55"/>
      <c r="I13" s="91"/>
      <c r="J13" s="55"/>
      <c r="K13" s="92"/>
      <c r="L13" s="94"/>
      <c r="M13" s="57"/>
      <c r="N13" s="95"/>
      <c r="O13" s="90"/>
      <c r="P13" s="96"/>
      <c r="Q13" s="97"/>
      <c r="R13" s="57"/>
      <c r="S13" s="95"/>
      <c r="T13" s="90"/>
      <c r="U13" s="98"/>
      <c r="V13" s="94"/>
      <c r="W13" s="57"/>
      <c r="X13" s="95"/>
      <c r="Y13" s="90"/>
      <c r="Z13" s="98"/>
      <c r="AA13" s="97"/>
      <c r="AB13" s="57"/>
      <c r="AC13" s="95"/>
      <c r="AD13" s="90"/>
      <c r="AE13" s="98"/>
      <c r="AF13" s="97"/>
      <c r="AG13" s="57"/>
      <c r="AH13" s="95"/>
      <c r="AI13" s="90"/>
      <c r="AJ13" s="96"/>
      <c r="AK13" s="198"/>
      <c r="AL13" s="184"/>
      <c r="AM13" s="183"/>
      <c r="AN13" s="185"/>
      <c r="AO13" s="98"/>
      <c r="AP13" s="2"/>
    </row>
    <row r="14" spans="1:42" x14ac:dyDescent="0.2">
      <c r="A14" s="60" t="s">
        <v>7</v>
      </c>
      <c r="B14" s="61">
        <v>9072</v>
      </c>
      <c r="C14" s="62" t="s">
        <v>8</v>
      </c>
      <c r="D14" s="63">
        <v>4771.8720000000003</v>
      </c>
      <c r="E14" s="62" t="s">
        <v>2</v>
      </c>
      <c r="F14" s="64">
        <f>D14/D19</f>
        <v>4.0977541052191827E-3</v>
      </c>
      <c r="G14" s="61">
        <v>31399</v>
      </c>
      <c r="H14" s="55" t="s">
        <v>8</v>
      </c>
      <c r="I14" s="63">
        <v>16515.874</v>
      </c>
      <c r="J14" s="55" t="s">
        <v>2</v>
      </c>
      <c r="K14" s="64">
        <f ca="1">I14/I19</f>
        <v>1.2566851103667747E-2</v>
      </c>
      <c r="L14" s="65">
        <v>15700</v>
      </c>
      <c r="M14" s="62" t="s">
        <v>8</v>
      </c>
      <c r="N14" s="66">
        <v>8258</v>
      </c>
      <c r="O14" s="62" t="s">
        <v>2</v>
      </c>
      <c r="P14" s="67">
        <f ca="1">N14/N19</f>
        <v>1.1968927921037658E-2</v>
      </c>
      <c r="Q14" s="68">
        <v>40174</v>
      </c>
      <c r="R14" s="62" t="s">
        <v>8</v>
      </c>
      <c r="S14" s="66">
        <v>14262</v>
      </c>
      <c r="T14" s="62" t="s">
        <v>2</v>
      </c>
      <c r="U14" s="69">
        <f ca="1">S14/S19</f>
        <v>8.9592236595871927E-3</v>
      </c>
      <c r="V14" s="65">
        <v>4056</v>
      </c>
      <c r="W14" s="62" t="s">
        <v>8</v>
      </c>
      <c r="X14" s="66">
        <v>1927</v>
      </c>
      <c r="Y14" s="62" t="s">
        <v>2</v>
      </c>
      <c r="Z14" s="69">
        <f ca="1">X14/X19</f>
        <v>3.0126321055593771E-3</v>
      </c>
      <c r="AA14" s="68">
        <v>10228</v>
      </c>
      <c r="AB14" s="62" t="s">
        <v>8</v>
      </c>
      <c r="AC14" s="66">
        <v>5687</v>
      </c>
      <c r="AD14" s="62" t="s">
        <v>2</v>
      </c>
      <c r="AE14" s="69">
        <f ca="1">AC14/AC19</f>
        <v>4.3511759345617419E-3</v>
      </c>
      <c r="AF14" s="68"/>
      <c r="AG14" s="62" t="s">
        <v>8</v>
      </c>
      <c r="AH14" s="66"/>
      <c r="AI14" s="62" t="s">
        <v>2</v>
      </c>
      <c r="AJ14" s="67">
        <f>AH14/AH19</f>
        <v>0</v>
      </c>
      <c r="AK14" s="195">
        <v>5545</v>
      </c>
      <c r="AL14" s="178" t="s">
        <v>8</v>
      </c>
      <c r="AM14" s="177">
        <v>2900</v>
      </c>
      <c r="AN14" s="178" t="s">
        <v>2</v>
      </c>
      <c r="AO14" s="69">
        <f>AM14/AM19</f>
        <v>2.4422286599743988E-3</v>
      </c>
      <c r="AP14" s="2"/>
    </row>
    <row r="15" spans="1:42" x14ac:dyDescent="0.2">
      <c r="A15" s="60" t="s">
        <v>11</v>
      </c>
      <c r="B15" s="61">
        <v>0</v>
      </c>
      <c r="C15" s="62" t="s">
        <v>45</v>
      </c>
      <c r="D15" s="63">
        <v>0</v>
      </c>
      <c r="E15" s="62" t="s">
        <v>2</v>
      </c>
      <c r="F15" s="64">
        <v>0</v>
      </c>
      <c r="G15" s="61">
        <v>756</v>
      </c>
      <c r="H15" s="62" t="s">
        <v>45</v>
      </c>
      <c r="I15" s="63">
        <v>151.20000000000002</v>
      </c>
      <c r="J15" s="55" t="s">
        <v>2</v>
      </c>
      <c r="K15" s="64">
        <f ca="1">I15/I19</f>
        <v>1.1504737120630513E-4</v>
      </c>
      <c r="L15" s="65">
        <v>0</v>
      </c>
      <c r="M15" s="62" t="s">
        <v>45</v>
      </c>
      <c r="N15" s="66">
        <v>0</v>
      </c>
      <c r="O15" s="62" t="s">
        <v>2</v>
      </c>
      <c r="P15" s="67">
        <f ca="1">N15/N19</f>
        <v>0</v>
      </c>
      <c r="Q15" s="68">
        <v>1491</v>
      </c>
      <c r="R15" s="62" t="s">
        <v>45</v>
      </c>
      <c r="S15" s="66">
        <v>298</v>
      </c>
      <c r="T15" s="62" t="s">
        <v>2</v>
      </c>
      <c r="U15" s="69">
        <f ca="1">S15/S19</f>
        <v>1.8720015780093838E-4</v>
      </c>
      <c r="V15" s="65">
        <v>0</v>
      </c>
      <c r="W15" s="62" t="s">
        <v>45</v>
      </c>
      <c r="X15" s="66">
        <v>0</v>
      </c>
      <c r="Y15" s="62" t="s">
        <v>2</v>
      </c>
      <c r="Z15" s="69">
        <f ca="1">X15/X19</f>
        <v>0</v>
      </c>
      <c r="AA15" s="68">
        <v>0</v>
      </c>
      <c r="AB15" s="62" t="s">
        <v>45</v>
      </c>
      <c r="AC15" s="66">
        <v>0</v>
      </c>
      <c r="AD15" s="62" t="s">
        <v>2</v>
      </c>
      <c r="AE15" s="69">
        <f ca="1">AC15/AC19</f>
        <v>0</v>
      </c>
      <c r="AF15" s="68">
        <v>0</v>
      </c>
      <c r="AG15" s="62" t="s">
        <v>45</v>
      </c>
      <c r="AH15" s="66">
        <v>0</v>
      </c>
      <c r="AI15" s="62" t="s">
        <v>2</v>
      </c>
      <c r="AJ15" s="67">
        <f>AH15/AH19</f>
        <v>0</v>
      </c>
      <c r="AK15" s="195">
        <v>0</v>
      </c>
      <c r="AL15" s="178" t="s">
        <v>45</v>
      </c>
      <c r="AM15" s="177">
        <v>0</v>
      </c>
      <c r="AN15" s="178" t="s">
        <v>2</v>
      </c>
      <c r="AO15" s="69">
        <f>AM15/AM19</f>
        <v>0</v>
      </c>
      <c r="AP15" s="2"/>
    </row>
    <row r="16" spans="1:42" x14ac:dyDescent="0.2">
      <c r="A16" s="247" t="s">
        <v>120</v>
      </c>
      <c r="B16" s="248"/>
      <c r="C16" s="249"/>
      <c r="D16" s="246"/>
      <c r="E16" s="249"/>
      <c r="F16" s="250"/>
      <c r="G16" s="251">
        <v>496880</v>
      </c>
      <c r="H16" s="252" t="s">
        <v>45</v>
      </c>
      <c r="I16" s="253">
        <v>109314</v>
      </c>
      <c r="J16" s="252" t="s">
        <v>2</v>
      </c>
      <c r="K16" s="254">
        <f ca="1">I16/I19</f>
        <v>8.3176510159034642E-2</v>
      </c>
      <c r="L16" s="255">
        <v>178468</v>
      </c>
      <c r="M16" s="256" t="s">
        <v>45</v>
      </c>
      <c r="N16" s="257">
        <v>39263</v>
      </c>
      <c r="O16" s="256" t="s">
        <v>2</v>
      </c>
      <c r="P16" s="258">
        <f ca="1">N16/N19</f>
        <v>5.6906759138254007E-2</v>
      </c>
      <c r="Q16" s="259">
        <v>752599</v>
      </c>
      <c r="R16" s="256" t="s">
        <v>45</v>
      </c>
      <c r="S16" s="257">
        <v>165572</v>
      </c>
      <c r="T16" s="256" t="s">
        <v>2</v>
      </c>
      <c r="U16" s="260">
        <f ca="1">S16/S19</f>
        <v>0.10401041787723815</v>
      </c>
      <c r="V16" s="255">
        <v>311577</v>
      </c>
      <c r="W16" s="256" t="s">
        <v>45</v>
      </c>
      <c r="X16" s="257">
        <v>68547</v>
      </c>
      <c r="Y16" s="256" t="s">
        <v>2</v>
      </c>
      <c r="Z16" s="260">
        <f ca="1">X16/X19</f>
        <v>0.10716496779438434</v>
      </c>
      <c r="AA16" s="259">
        <v>630822</v>
      </c>
      <c r="AB16" s="256" t="s">
        <v>45</v>
      </c>
      <c r="AC16" s="257">
        <v>138781</v>
      </c>
      <c r="AD16" s="256" t="s">
        <v>2</v>
      </c>
      <c r="AE16" s="260">
        <f ca="1">AC16/AC19</f>
        <v>0.10618261779047179</v>
      </c>
      <c r="AF16" s="259"/>
      <c r="AG16" s="256" t="s">
        <v>45</v>
      </c>
      <c r="AH16" s="257"/>
      <c r="AI16" s="256" t="s">
        <v>2</v>
      </c>
      <c r="AJ16" s="258" t="s">
        <v>48</v>
      </c>
      <c r="AK16" s="259">
        <v>294170</v>
      </c>
      <c r="AL16" s="256" t="s">
        <v>45</v>
      </c>
      <c r="AM16" s="262">
        <v>32000</v>
      </c>
      <c r="AN16" s="256" t="s">
        <v>2</v>
      </c>
      <c r="AO16" s="260">
        <f>AM16/AM19</f>
        <v>2.6948730041096814E-2</v>
      </c>
      <c r="AP16" s="2"/>
    </row>
    <row r="17" spans="1:42" s="113" customFormat="1" x14ac:dyDescent="0.2">
      <c r="A17" s="99" t="s">
        <v>6</v>
      </c>
      <c r="B17" s="100"/>
      <c r="C17" s="101"/>
      <c r="D17" s="102">
        <f>SUM(D14:D15)</f>
        <v>4771.8720000000003</v>
      </c>
      <c r="E17" s="101" t="s">
        <v>2</v>
      </c>
      <c r="F17" s="103">
        <f>SUM(F14:F15)</f>
        <v>4.0977541052191827E-3</v>
      </c>
      <c r="G17" s="104"/>
      <c r="H17" s="105"/>
      <c r="I17" s="102">
        <f ca="1">SUM(I14:I21)</f>
        <v>125981.07399999999</v>
      </c>
      <c r="J17" s="105" t="s">
        <v>2</v>
      </c>
      <c r="K17" s="103">
        <f ca="1">SUM(K14:K21)</f>
        <v>9.5858408633908695E-2</v>
      </c>
      <c r="L17" s="106"/>
      <c r="M17" s="107"/>
      <c r="N17" s="108">
        <f ca="1">SUM(N14:N21)</f>
        <v>47521</v>
      </c>
      <c r="O17" s="101" t="s">
        <v>2</v>
      </c>
      <c r="P17" s="109">
        <f ca="1">SUM(P14:P21)</f>
        <v>6.887568705929166E-2</v>
      </c>
      <c r="Q17" s="110"/>
      <c r="R17" s="107"/>
      <c r="S17" s="108">
        <f ca="1">SUM(S14:S21)</f>
        <v>180132</v>
      </c>
      <c r="T17" s="101" t="s">
        <v>2</v>
      </c>
      <c r="U17" s="111">
        <f ca="1">SUM(U14:U21)</f>
        <v>0.11315684169462628</v>
      </c>
      <c r="V17" s="106"/>
      <c r="W17" s="107"/>
      <c r="X17" s="108">
        <f ca="1">SUM(X14:X21)</f>
        <v>70474</v>
      </c>
      <c r="Y17" s="101" t="s">
        <v>2</v>
      </c>
      <c r="Z17" s="111">
        <f ca="1">SUM(Z14:Z21)</f>
        <v>0.11017759989994372</v>
      </c>
      <c r="AA17" s="110"/>
      <c r="AB17" s="107"/>
      <c r="AC17" s="108">
        <f ca="1">SUM(AC14:AC21)</f>
        <v>144468</v>
      </c>
      <c r="AD17" s="101" t="s">
        <v>2</v>
      </c>
      <c r="AE17" s="111">
        <f ca="1">SUM(AE14:AE21)</f>
        <v>0.11053379372503354</v>
      </c>
      <c r="AF17" s="110"/>
      <c r="AG17" s="107"/>
      <c r="AH17" s="108">
        <f ca="1">SUM(AH14:AH21)</f>
        <v>0</v>
      </c>
      <c r="AI17" s="101" t="s">
        <v>2</v>
      </c>
      <c r="AJ17" s="175">
        <f ca="1">AH17/AH20</f>
        <v>0</v>
      </c>
      <c r="AK17" s="199"/>
      <c r="AL17" s="186"/>
      <c r="AM17" s="245">
        <v>34900</v>
      </c>
      <c r="AN17" s="187" t="s">
        <v>2</v>
      </c>
      <c r="AO17" s="112">
        <v>2.5000000000000001E-3</v>
      </c>
      <c r="AP17" s="5"/>
    </row>
    <row r="18" spans="1:42" x14ac:dyDescent="0.2">
      <c r="A18" s="88"/>
      <c r="B18" s="89"/>
      <c r="C18" s="90"/>
      <c r="D18" s="91"/>
      <c r="E18" s="90"/>
      <c r="F18" s="92"/>
      <c r="G18" s="93"/>
      <c r="H18" s="55"/>
      <c r="I18" s="91"/>
      <c r="J18" s="55"/>
      <c r="K18" s="92"/>
      <c r="L18" s="56"/>
      <c r="M18" s="57"/>
      <c r="N18" s="95"/>
      <c r="O18" s="90"/>
      <c r="P18" s="96"/>
      <c r="Q18" s="59"/>
      <c r="R18" s="57"/>
      <c r="S18" s="95"/>
      <c r="T18" s="90"/>
      <c r="U18" s="98"/>
      <c r="V18" s="56"/>
      <c r="W18" s="57"/>
      <c r="X18" s="95"/>
      <c r="Y18" s="90"/>
      <c r="Z18" s="98"/>
      <c r="AA18" s="59"/>
      <c r="AB18" s="57"/>
      <c r="AC18" s="95"/>
      <c r="AD18" s="90"/>
      <c r="AE18" s="98"/>
      <c r="AF18" s="59"/>
      <c r="AG18" s="57"/>
      <c r="AH18" s="95"/>
      <c r="AI18" s="90"/>
      <c r="AJ18" s="96"/>
      <c r="AK18" s="200"/>
      <c r="AL18" s="184"/>
      <c r="AM18" s="183"/>
      <c r="AN18" s="185"/>
      <c r="AO18" s="98"/>
      <c r="AP18" s="2"/>
    </row>
    <row r="19" spans="1:42" s="9" customFormat="1" ht="12.75" x14ac:dyDescent="0.2">
      <c r="A19" s="114" t="s">
        <v>50</v>
      </c>
      <c r="B19" s="115"/>
      <c r="C19" s="116"/>
      <c r="D19" s="77">
        <f>D11+D17</f>
        <v>1164509.1133999999</v>
      </c>
      <c r="E19" s="76" t="s">
        <v>2</v>
      </c>
      <c r="F19" s="117">
        <v>1</v>
      </c>
      <c r="G19" s="79"/>
      <c r="H19" s="118"/>
      <c r="I19" s="77">
        <f ca="1">I11+I17</f>
        <v>1314241.2418</v>
      </c>
      <c r="J19" s="118" t="s">
        <v>2</v>
      </c>
      <c r="K19" s="117">
        <v>1</v>
      </c>
      <c r="L19" s="119"/>
      <c r="M19" s="82"/>
      <c r="N19" s="77">
        <f ca="1">N11+N17</f>
        <v>689953.19</v>
      </c>
      <c r="O19" s="76" t="s">
        <v>2</v>
      </c>
      <c r="P19" s="120">
        <f ca="1">P11+P17</f>
        <v>1</v>
      </c>
      <c r="Q19" s="121"/>
      <c r="R19" s="82"/>
      <c r="S19" s="77">
        <f ca="1">S11+S17</f>
        <v>1591879</v>
      </c>
      <c r="T19" s="76" t="s">
        <v>2</v>
      </c>
      <c r="U19" s="122">
        <f ca="1">U11+U17</f>
        <v>1</v>
      </c>
      <c r="V19" s="123"/>
      <c r="W19" s="82"/>
      <c r="X19" s="77">
        <f ca="1">X11+X17</f>
        <v>639640</v>
      </c>
      <c r="Y19" s="76" t="s">
        <v>2</v>
      </c>
      <c r="Z19" s="122">
        <f ca="1">Z11+Z17</f>
        <v>0.99999999999999989</v>
      </c>
      <c r="AA19" s="121"/>
      <c r="AB19" s="82"/>
      <c r="AC19" s="77">
        <f ca="1">AC11+AC17</f>
        <v>1307003</v>
      </c>
      <c r="AD19" s="76" t="s">
        <v>2</v>
      </c>
      <c r="AE19" s="122">
        <f ca="1">AE11+AE17</f>
        <v>1</v>
      </c>
      <c r="AF19" s="121"/>
      <c r="AG19" s="82"/>
      <c r="AH19" s="77">
        <f>+SUM(AH11)</f>
        <v>503060</v>
      </c>
      <c r="AI19" s="76" t="s">
        <v>2</v>
      </c>
      <c r="AJ19" s="84">
        <f ca="1">SUM(AJ12:AJ18)</f>
        <v>1</v>
      </c>
      <c r="AK19" s="121"/>
      <c r="AL19" s="82"/>
      <c r="AM19" s="77">
        <f>AM11+AM17</f>
        <v>1187440</v>
      </c>
      <c r="AN19" s="182" t="s">
        <v>2</v>
      </c>
      <c r="AO19" s="86">
        <v>1</v>
      </c>
    </row>
    <row r="20" spans="1:42" x14ac:dyDescent="0.2">
      <c r="A20" s="88"/>
      <c r="B20" s="89"/>
      <c r="C20" s="90"/>
      <c r="D20" s="91"/>
      <c r="E20" s="90"/>
      <c r="F20" s="92"/>
      <c r="G20" s="93"/>
      <c r="H20" s="55"/>
      <c r="I20" s="91"/>
      <c r="J20" s="55"/>
      <c r="K20" s="92"/>
      <c r="L20" s="56"/>
      <c r="M20" s="57"/>
      <c r="N20" s="95"/>
      <c r="O20" s="90"/>
      <c r="P20" s="96"/>
      <c r="Q20" s="59"/>
      <c r="R20" s="57"/>
      <c r="S20" s="95"/>
      <c r="T20" s="90"/>
      <c r="U20" s="98"/>
      <c r="V20" s="56"/>
      <c r="W20" s="57"/>
      <c r="X20" s="95"/>
      <c r="Y20" s="90"/>
      <c r="Z20" s="98"/>
      <c r="AA20" s="59"/>
      <c r="AB20" s="57"/>
      <c r="AC20" s="95"/>
      <c r="AD20" s="90"/>
      <c r="AE20" s="98"/>
      <c r="AF20" s="59"/>
      <c r="AG20" s="57"/>
      <c r="AH20" s="95"/>
      <c r="AI20" s="90"/>
      <c r="AJ20" s="96"/>
      <c r="AK20" s="200"/>
      <c r="AL20" s="184"/>
      <c r="AM20" s="183"/>
      <c r="AN20" s="185"/>
      <c r="AO20" s="98"/>
      <c r="AP20" s="2"/>
    </row>
    <row r="21" spans="1:42" s="131" customFormat="1" ht="12.75" x14ac:dyDescent="0.2">
      <c r="A21" s="124" t="s">
        <v>43</v>
      </c>
      <c r="B21" s="59"/>
      <c r="C21" s="57"/>
      <c r="D21" s="57"/>
      <c r="E21" s="57"/>
      <c r="F21" s="125"/>
      <c r="G21" s="59"/>
      <c r="H21" s="55"/>
      <c r="I21" s="57"/>
      <c r="J21" s="55"/>
      <c r="K21" s="125"/>
      <c r="L21" s="126"/>
      <c r="M21" s="127"/>
      <c r="N21" s="127"/>
      <c r="O21" s="127"/>
      <c r="P21" s="128"/>
      <c r="Q21" s="129"/>
      <c r="R21" s="127"/>
      <c r="S21" s="127"/>
      <c r="T21" s="127"/>
      <c r="U21" s="130"/>
      <c r="V21" s="126"/>
      <c r="W21" s="127"/>
      <c r="X21" s="127"/>
      <c r="Y21" s="127"/>
      <c r="Z21" s="130"/>
      <c r="AA21" s="129"/>
      <c r="AB21" s="127"/>
      <c r="AC21" s="127"/>
      <c r="AD21" s="127"/>
      <c r="AE21" s="130"/>
      <c r="AF21" s="129"/>
      <c r="AG21" s="127"/>
      <c r="AH21" s="127"/>
      <c r="AI21" s="127"/>
      <c r="AJ21" s="128"/>
      <c r="AK21" s="201"/>
      <c r="AL21" s="188"/>
      <c r="AM21" s="188"/>
      <c r="AN21" s="188"/>
      <c r="AO21" s="130"/>
      <c r="AP21" s="3"/>
    </row>
    <row r="22" spans="1:42" s="131" customFormat="1" ht="12.75" x14ac:dyDescent="0.2">
      <c r="A22" s="132" t="s">
        <v>58</v>
      </c>
      <c r="B22" s="59"/>
      <c r="C22" s="57"/>
      <c r="D22" s="57"/>
      <c r="E22" s="57"/>
      <c r="F22" s="125"/>
      <c r="G22" s="59"/>
      <c r="H22" s="55"/>
      <c r="I22" s="95">
        <v>2053000</v>
      </c>
      <c r="J22" s="55" t="s">
        <v>2</v>
      </c>
      <c r="K22" s="125"/>
      <c r="L22" s="56"/>
      <c r="M22" s="57"/>
      <c r="N22" s="72" t="s">
        <v>48</v>
      </c>
      <c r="O22" s="57"/>
      <c r="P22" s="58"/>
      <c r="Q22" s="59"/>
      <c r="R22" s="57"/>
      <c r="S22" s="133">
        <v>1952000</v>
      </c>
      <c r="T22" s="134" t="s">
        <v>2</v>
      </c>
      <c r="U22" s="130">
        <f>S22/S23</f>
        <v>1</v>
      </c>
      <c r="V22" s="56"/>
      <c r="W22" s="57"/>
      <c r="X22" s="72">
        <v>1145000</v>
      </c>
      <c r="Y22" s="134" t="s">
        <v>2</v>
      </c>
      <c r="Z22" s="130">
        <f ca="1">X22/X23</f>
        <v>0.59521922001849603</v>
      </c>
      <c r="AA22" s="59"/>
      <c r="AB22" s="57"/>
      <c r="AC22" s="72">
        <v>2513000</v>
      </c>
      <c r="AD22" s="134" t="s">
        <v>2</v>
      </c>
      <c r="AE22" s="130">
        <f>AC22/AC23</f>
        <v>1</v>
      </c>
      <c r="AF22" s="59"/>
      <c r="AG22" s="57"/>
      <c r="AH22" s="72" t="s">
        <v>48</v>
      </c>
      <c r="AI22" s="134" t="s">
        <v>2</v>
      </c>
      <c r="AJ22" s="128" t="s">
        <v>48</v>
      </c>
      <c r="AK22" s="194"/>
      <c r="AL22" s="176"/>
      <c r="AM22" s="189">
        <v>2322000</v>
      </c>
      <c r="AN22" s="190" t="s">
        <v>2</v>
      </c>
      <c r="AO22" s="130">
        <f>AM22/AM23</f>
        <v>1</v>
      </c>
      <c r="AP22" s="3"/>
    </row>
    <row r="23" spans="1:42" s="10" customFormat="1" ht="12.75" x14ac:dyDescent="0.2">
      <c r="A23" s="135" t="s">
        <v>49</v>
      </c>
      <c r="B23" s="136"/>
      <c r="C23" s="137"/>
      <c r="D23" s="138"/>
      <c r="E23" s="139"/>
      <c r="F23" s="140"/>
      <c r="G23" s="141"/>
      <c r="H23" s="142"/>
      <c r="I23" s="138">
        <f ca="1">SUM(I17:I22)</f>
        <v>3602536.3158</v>
      </c>
      <c r="J23" s="142" t="s">
        <v>2</v>
      </c>
      <c r="K23" s="140"/>
      <c r="L23" s="143"/>
      <c r="M23" s="144"/>
      <c r="N23" s="145">
        <f ca="1">SUM(N17:N22)</f>
        <v>776737.19</v>
      </c>
      <c r="O23" s="139" t="s">
        <v>2</v>
      </c>
      <c r="P23" s="146">
        <v>1</v>
      </c>
      <c r="Q23" s="147"/>
      <c r="R23" s="144"/>
      <c r="S23" s="148">
        <f>SUM(S22:S22)</f>
        <v>1952000</v>
      </c>
      <c r="T23" s="139" t="s">
        <v>2</v>
      </c>
      <c r="U23" s="149">
        <v>1</v>
      </c>
      <c r="V23" s="143"/>
      <c r="W23" s="144"/>
      <c r="X23" s="145">
        <f ca="1">SUM(X17:X22)</f>
        <v>1923661</v>
      </c>
      <c r="Y23" s="139" t="s">
        <v>2</v>
      </c>
      <c r="Z23" s="149">
        <v>1</v>
      </c>
      <c r="AA23" s="147"/>
      <c r="AB23" s="144"/>
      <c r="AC23" s="145">
        <f>SUM(AC22)</f>
        <v>2513000</v>
      </c>
      <c r="AD23" s="139" t="s">
        <v>2</v>
      </c>
      <c r="AE23" s="149">
        <v>1</v>
      </c>
      <c r="AF23" s="147"/>
      <c r="AG23" s="144"/>
      <c r="AH23" s="145">
        <f>SUM(AH22)</f>
        <v>0</v>
      </c>
      <c r="AI23" s="139" t="s">
        <v>2</v>
      </c>
      <c r="AJ23" s="146">
        <v>1</v>
      </c>
      <c r="AK23" s="147"/>
      <c r="AL23" s="144"/>
      <c r="AM23" s="145">
        <v>2322000</v>
      </c>
      <c r="AN23" s="191" t="s">
        <v>2</v>
      </c>
      <c r="AO23" s="149">
        <v>1</v>
      </c>
    </row>
    <row r="24" spans="1:42" x14ac:dyDescent="0.2">
      <c r="A24" s="150"/>
      <c r="B24" s="151"/>
      <c r="C24" s="152"/>
      <c r="D24" s="152"/>
      <c r="E24" s="57"/>
      <c r="F24" s="153"/>
      <c r="G24" s="151"/>
      <c r="H24" s="55"/>
      <c r="I24" s="152"/>
      <c r="J24" s="55"/>
      <c r="K24" s="153"/>
      <c r="L24" s="154"/>
      <c r="M24" s="155"/>
      <c r="N24" s="155"/>
      <c r="O24" s="155"/>
      <c r="P24" s="156"/>
      <c r="Q24" s="157"/>
      <c r="R24" s="155"/>
      <c r="S24" s="158"/>
      <c r="T24" s="155"/>
      <c r="U24" s="159"/>
      <c r="V24" s="154"/>
      <c r="W24" s="155"/>
      <c r="X24" s="155"/>
      <c r="Y24" s="155"/>
      <c r="Z24" s="159"/>
      <c r="AA24" s="157"/>
      <c r="AB24" s="155"/>
      <c r="AC24" s="155"/>
      <c r="AD24" s="155"/>
      <c r="AE24" s="159"/>
      <c r="AF24" s="157"/>
      <c r="AG24" s="155"/>
      <c r="AH24" s="155"/>
      <c r="AI24" s="155"/>
      <c r="AJ24" s="156"/>
      <c r="AK24" s="202"/>
      <c r="AL24" s="192"/>
      <c r="AM24" s="192"/>
      <c r="AN24" s="192"/>
      <c r="AO24" s="159"/>
      <c r="AP24" s="2"/>
    </row>
    <row r="25" spans="1:42" s="6" customFormat="1" ht="12.75" x14ac:dyDescent="0.2">
      <c r="A25" s="160" t="s">
        <v>44</v>
      </c>
      <c r="B25" s="161"/>
      <c r="C25" s="162"/>
      <c r="D25" s="163"/>
      <c r="E25" s="164"/>
      <c r="F25" s="165"/>
      <c r="G25" s="166"/>
      <c r="H25" s="167"/>
      <c r="I25" s="163">
        <f ca="1">I11+I19+I23</f>
        <v>6105037.7253999999</v>
      </c>
      <c r="J25" s="167" t="s">
        <v>2</v>
      </c>
      <c r="K25" s="165">
        <v>1</v>
      </c>
      <c r="L25" s="168"/>
      <c r="M25" s="169"/>
      <c r="N25" s="163">
        <f ca="1">N11+N19+N23</f>
        <v>2109122.5699999998</v>
      </c>
      <c r="O25" s="164" t="s">
        <v>2</v>
      </c>
      <c r="P25" s="170">
        <v>1</v>
      </c>
      <c r="Q25" s="171"/>
      <c r="R25" s="169"/>
      <c r="S25" s="172">
        <f ca="1">S11+S19+S23</f>
        <v>4955626</v>
      </c>
      <c r="T25" s="164" t="s">
        <v>2</v>
      </c>
      <c r="U25" s="173">
        <v>1</v>
      </c>
      <c r="V25" s="168"/>
      <c r="W25" s="169"/>
      <c r="X25" s="163">
        <f ca="1">X11+X19+X23</f>
        <v>3132467</v>
      </c>
      <c r="Y25" s="164" t="s">
        <v>2</v>
      </c>
      <c r="Z25" s="173">
        <v>1</v>
      </c>
      <c r="AA25" s="171"/>
      <c r="AB25" s="169"/>
      <c r="AC25" s="163">
        <f ca="1">AC11+AC19+AC23</f>
        <v>4982538</v>
      </c>
      <c r="AD25" s="164" t="s">
        <v>2</v>
      </c>
      <c r="AE25" s="173">
        <v>1</v>
      </c>
      <c r="AF25" s="171"/>
      <c r="AG25" s="169"/>
      <c r="AH25" s="163">
        <f>AH11+AH19+AH23</f>
        <v>1006120</v>
      </c>
      <c r="AI25" s="164" t="s">
        <v>2</v>
      </c>
      <c r="AJ25" s="170">
        <v>1</v>
      </c>
      <c r="AK25" s="171"/>
      <c r="AL25" s="169"/>
      <c r="AM25" s="246">
        <f>AM11+AM19+AM23</f>
        <v>4661980</v>
      </c>
      <c r="AN25" s="193" t="s">
        <v>2</v>
      </c>
      <c r="AO25" s="173">
        <v>1</v>
      </c>
    </row>
    <row r="26" spans="1:42" x14ac:dyDescent="0.2">
      <c r="A26" s="150"/>
      <c r="B26" s="151"/>
      <c r="C26" s="152"/>
      <c r="D26" s="152"/>
      <c r="E26" s="152"/>
      <c r="F26" s="153"/>
      <c r="G26" s="151"/>
      <c r="H26" s="55"/>
      <c r="I26" s="152"/>
      <c r="J26" s="55"/>
      <c r="K26" s="153"/>
      <c r="L26" s="154"/>
      <c r="M26" s="155"/>
      <c r="N26" s="155"/>
      <c r="O26" s="155"/>
      <c r="P26" s="156"/>
      <c r="Q26" s="157"/>
      <c r="R26" s="155"/>
      <c r="S26" s="155"/>
      <c r="T26" s="155"/>
      <c r="U26" s="159"/>
      <c r="V26" s="154"/>
      <c r="W26" s="155"/>
      <c r="X26" s="155"/>
      <c r="Y26" s="155"/>
      <c r="Z26" s="159"/>
      <c r="AA26" s="157"/>
      <c r="AB26" s="155"/>
      <c r="AC26" s="155"/>
      <c r="AD26" s="155"/>
      <c r="AE26" s="159"/>
      <c r="AF26" s="157"/>
      <c r="AG26" s="155"/>
      <c r="AH26" s="155"/>
      <c r="AI26" s="155"/>
      <c r="AJ26" s="156"/>
      <c r="AK26" s="202"/>
      <c r="AL26" s="192"/>
      <c r="AM26" s="192"/>
      <c r="AN26" s="192"/>
      <c r="AO26" s="159"/>
      <c r="AP26" s="2"/>
    </row>
    <row r="27" spans="1:42" s="131" customFormat="1" ht="13.5" thickBot="1" x14ac:dyDescent="0.25">
      <c r="A27" s="203" t="s">
        <v>113</v>
      </c>
      <c r="B27" s="204"/>
      <c r="C27" s="174"/>
      <c r="D27" s="174"/>
      <c r="E27" s="174"/>
      <c r="F27" s="205"/>
      <c r="G27" s="204" t="s">
        <v>114</v>
      </c>
      <c r="H27" s="174"/>
      <c r="I27" s="206"/>
      <c r="J27" s="174"/>
      <c r="K27" s="205"/>
      <c r="L27" s="207"/>
      <c r="M27" s="208"/>
      <c r="N27" s="208"/>
      <c r="O27" s="208"/>
      <c r="P27" s="209"/>
      <c r="Q27" s="204" t="s">
        <v>115</v>
      </c>
      <c r="R27" s="208"/>
      <c r="S27" s="210"/>
      <c r="T27" s="208"/>
      <c r="U27" s="211"/>
      <c r="V27" s="207"/>
      <c r="W27" s="208"/>
      <c r="X27" s="174"/>
      <c r="Y27" s="208"/>
      <c r="Z27" s="211"/>
      <c r="AA27" s="204" t="s">
        <v>116</v>
      </c>
      <c r="AB27" s="208"/>
      <c r="AC27" s="212"/>
      <c r="AD27" s="208"/>
      <c r="AE27" s="211"/>
      <c r="AF27" s="213" t="s">
        <v>48</v>
      </c>
      <c r="AG27" s="208" t="s">
        <v>48</v>
      </c>
      <c r="AH27" s="174" t="s">
        <v>48</v>
      </c>
      <c r="AI27" s="208"/>
      <c r="AJ27" s="209"/>
      <c r="AK27" s="214" t="s">
        <v>117</v>
      </c>
      <c r="AL27" s="215"/>
      <c r="AM27" s="216"/>
      <c r="AN27" s="215"/>
      <c r="AO27" s="211"/>
      <c r="AP27" s="3"/>
    </row>
  </sheetData>
  <mergeCells count="10">
    <mergeCell ref="W3:Z3"/>
    <mergeCell ref="AB3:AE3"/>
    <mergeCell ref="AG3:AJ3"/>
    <mergeCell ref="AL3:AO3"/>
    <mergeCell ref="A1:K1"/>
    <mergeCell ref="A2:K2"/>
    <mergeCell ref="B3:F3"/>
    <mergeCell ref="G3:K3"/>
    <mergeCell ref="L3:P3"/>
    <mergeCell ref="R3:U3"/>
  </mergeCells>
  <pageMargins left="0.7" right="0.7" top="0.75" bottom="0.75" header="0.3" footer="0.3"/>
  <pageSetup paperSize="9" scale="51" fitToHeight="0" orientation="landscape" horizontalDpi="4294967294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9094-C7EF-4E89-8859-75DD02C0A1EC}">
  <dimension ref="A3:N26"/>
  <sheetViews>
    <sheetView workbookViewId="0">
      <selection activeCell="H21" sqref="H21"/>
    </sheetView>
  </sheetViews>
  <sheetFormatPr defaultRowHeight="15" x14ac:dyDescent="0.25"/>
  <cols>
    <col min="2" max="2" width="27.140625" customWidth="1"/>
    <col min="3" max="3" width="14.42578125" customWidth="1"/>
    <col min="4" max="4" width="37.5703125" bestFit="1" customWidth="1"/>
    <col min="5" max="5" width="9.7109375" customWidth="1"/>
    <col min="6" max="6" width="12.85546875" customWidth="1"/>
    <col min="7" max="7" width="20.28515625" style="36" bestFit="1" customWidth="1"/>
    <col min="8" max="8" width="13.85546875" customWidth="1"/>
    <col min="9" max="9" width="15.7109375" style="36" customWidth="1"/>
    <col min="10" max="10" width="20.28515625" customWidth="1"/>
    <col min="15" max="15" width="32.5703125" customWidth="1"/>
    <col min="16" max="16" width="13.42578125" customWidth="1"/>
  </cols>
  <sheetData>
    <row r="3" spans="1:10" x14ac:dyDescent="0.25">
      <c r="A3" s="31"/>
      <c r="B3" s="32" t="s">
        <v>78</v>
      </c>
      <c r="C3" s="32" t="b">
        <v>1</v>
      </c>
      <c r="D3" s="32" t="s">
        <v>72</v>
      </c>
      <c r="E3" s="32" t="s">
        <v>93</v>
      </c>
      <c r="F3" s="33" t="s">
        <v>71</v>
      </c>
      <c r="G3" s="34" t="s">
        <v>82</v>
      </c>
      <c r="H3" s="33" t="s">
        <v>97</v>
      </c>
      <c r="I3" s="34" t="s">
        <v>83</v>
      </c>
      <c r="J3" s="33" t="s">
        <v>84</v>
      </c>
    </row>
    <row r="4" spans="1:10" x14ac:dyDescent="0.25">
      <c r="A4" s="31" t="s">
        <v>105</v>
      </c>
      <c r="B4" s="30" t="s">
        <v>76</v>
      </c>
      <c r="C4" s="30" t="s">
        <v>81</v>
      </c>
      <c r="D4" s="30" t="s">
        <v>75</v>
      </c>
      <c r="E4" s="30" t="s">
        <v>96</v>
      </c>
      <c r="F4" s="30"/>
      <c r="G4" s="35"/>
      <c r="H4" s="30"/>
      <c r="I4" s="35">
        <v>740</v>
      </c>
      <c r="J4" s="35">
        <f>+SUM(I4*$E$24)/1000</f>
        <v>1.5428999999999999</v>
      </c>
    </row>
    <row r="5" spans="1:10" x14ac:dyDescent="0.25">
      <c r="A5" s="31"/>
      <c r="B5" s="37" t="s">
        <v>106</v>
      </c>
      <c r="C5" s="37" t="s">
        <v>88</v>
      </c>
      <c r="D5" s="37" t="s">
        <v>73</v>
      </c>
      <c r="E5" s="37" t="s">
        <v>94</v>
      </c>
      <c r="F5" s="37">
        <v>4757</v>
      </c>
      <c r="G5" s="38">
        <f>+SUM(F5*$E$21)/1000</f>
        <v>15.517334</v>
      </c>
      <c r="H5" s="37">
        <f>+SUM(I5-F5)</f>
        <v>1526</v>
      </c>
      <c r="I5" s="38">
        <v>6283</v>
      </c>
      <c r="J5" s="39">
        <f>+SUM(I5*$E$21)/1000</f>
        <v>20.495146000000002</v>
      </c>
    </row>
    <row r="6" spans="1:10" x14ac:dyDescent="0.25">
      <c r="A6" s="31"/>
      <c r="B6" s="37" t="s">
        <v>106</v>
      </c>
      <c r="C6" s="37" t="s">
        <v>88</v>
      </c>
      <c r="D6" s="37" t="s">
        <v>74</v>
      </c>
      <c r="E6" s="37" t="s">
        <v>94</v>
      </c>
      <c r="F6" s="37">
        <v>133275</v>
      </c>
      <c r="G6" s="38">
        <f>+SUM(F6*$E$21)/1000</f>
        <v>434.74304999999998</v>
      </c>
      <c r="H6" s="37">
        <f>+SUM(I6-F6)</f>
        <v>176008</v>
      </c>
      <c r="I6" s="38">
        <v>309283</v>
      </c>
      <c r="J6" s="39">
        <f>+SUM(I6*$E$21)/1000</f>
        <v>1008.8811459999999</v>
      </c>
    </row>
    <row r="7" spans="1:10" x14ac:dyDescent="0.25">
      <c r="A7" s="31"/>
      <c r="B7" s="30" t="s">
        <v>107</v>
      </c>
      <c r="C7" s="30" t="s">
        <v>87</v>
      </c>
      <c r="D7" s="30" t="s">
        <v>86</v>
      </c>
      <c r="E7" s="30" t="s">
        <v>94</v>
      </c>
      <c r="F7" s="30">
        <v>6381</v>
      </c>
      <c r="G7" s="38">
        <f>+SUM(F7*$E$21)/1000</f>
        <v>20.814821999999999</v>
      </c>
      <c r="H7" s="30">
        <v>10085</v>
      </c>
      <c r="I7" s="38">
        <f>+SUM(F7+H7)</f>
        <v>16466</v>
      </c>
      <c r="J7" s="35">
        <f>+SUM(I7*$E$21)/1000</f>
        <v>53.712091999999998</v>
      </c>
    </row>
    <row r="8" spans="1:10" x14ac:dyDescent="0.25">
      <c r="A8" s="31"/>
      <c r="B8" s="30" t="s">
        <v>108</v>
      </c>
      <c r="C8" s="30" t="s">
        <v>87</v>
      </c>
      <c r="D8" s="30" t="s">
        <v>86</v>
      </c>
      <c r="E8" s="30" t="s">
        <v>94</v>
      </c>
      <c r="F8" s="30"/>
      <c r="G8" s="38"/>
      <c r="H8" s="30"/>
      <c r="I8" s="38">
        <v>121</v>
      </c>
      <c r="J8" s="35">
        <f t="shared" ref="J8" si="0">+SUM(I8*$E$21)/1000</f>
        <v>0.394702</v>
      </c>
    </row>
    <row r="9" spans="1:10" x14ac:dyDescent="0.25">
      <c r="A9" s="31"/>
      <c r="B9" s="37" t="s">
        <v>90</v>
      </c>
      <c r="C9" s="37" t="s">
        <v>109</v>
      </c>
      <c r="D9" s="37" t="s">
        <v>86</v>
      </c>
      <c r="E9" s="37" t="s">
        <v>94</v>
      </c>
      <c r="F9" s="37">
        <v>1728</v>
      </c>
      <c r="G9" s="38">
        <f>+SUM(F9*$E$19)/1000</f>
        <v>4.8107519999999999</v>
      </c>
      <c r="H9" s="37">
        <v>2760</v>
      </c>
      <c r="I9" s="38">
        <f>+SUM(F9+H9)</f>
        <v>4488</v>
      </c>
      <c r="J9" s="39">
        <f>+SUM(I9*$E$19)/1000</f>
        <v>12.494591999999999</v>
      </c>
    </row>
    <row r="10" spans="1:10" x14ac:dyDescent="0.25">
      <c r="A10" s="31"/>
      <c r="B10" s="37" t="s">
        <v>104</v>
      </c>
      <c r="C10" s="37" t="s">
        <v>109</v>
      </c>
      <c r="D10" s="37" t="s">
        <v>86</v>
      </c>
      <c r="E10" s="37" t="s">
        <v>94</v>
      </c>
      <c r="F10" s="37">
        <v>8983</v>
      </c>
      <c r="G10" s="38">
        <f>+SUM(F10*$E$19)/1000</f>
        <v>25.008671999999997</v>
      </c>
      <c r="H10" s="37">
        <v>11554</v>
      </c>
      <c r="I10" s="38">
        <f>+SUM(F10+H10)</f>
        <v>20537</v>
      </c>
      <c r="J10" s="39">
        <f>+SUM(I10*$E$19)/1000</f>
        <v>57.175007999999991</v>
      </c>
    </row>
    <row r="11" spans="1:10" x14ac:dyDescent="0.25">
      <c r="A11" s="31"/>
      <c r="B11" s="30" t="s">
        <v>91</v>
      </c>
      <c r="C11" s="30" t="s">
        <v>109</v>
      </c>
      <c r="D11" s="30" t="s">
        <v>86</v>
      </c>
      <c r="E11" s="30" t="s">
        <v>94</v>
      </c>
      <c r="F11" s="30">
        <v>1422</v>
      </c>
      <c r="G11" s="38">
        <f>+SUM(F11*$E$20)/1000</f>
        <v>3.0572999999999997</v>
      </c>
      <c r="H11" s="30">
        <v>1840</v>
      </c>
      <c r="I11" s="38">
        <f>+SUM(F11+H11)</f>
        <v>3262</v>
      </c>
      <c r="J11" s="35">
        <f>+SUM(I11*$E$20)/1000</f>
        <v>7.0132999999999992</v>
      </c>
    </row>
    <row r="12" spans="1:10" x14ac:dyDescent="0.25">
      <c r="A12" s="31" t="s">
        <v>110</v>
      </c>
      <c r="B12" s="37" t="s">
        <v>77</v>
      </c>
      <c r="C12" s="37" t="s">
        <v>89</v>
      </c>
      <c r="D12" s="37" t="s">
        <v>86</v>
      </c>
      <c r="E12" s="37" t="s">
        <v>95</v>
      </c>
      <c r="F12" s="37"/>
      <c r="G12" s="38"/>
      <c r="H12" s="37"/>
      <c r="I12" s="38">
        <v>740</v>
      </c>
      <c r="J12" s="39">
        <f>+SUM(I12*$E$25)/1000</f>
        <v>0.38702000000000003</v>
      </c>
    </row>
    <row r="13" spans="1:10" x14ac:dyDescent="0.25">
      <c r="A13" s="31"/>
      <c r="B13" s="37" t="s">
        <v>77</v>
      </c>
      <c r="C13" s="37" t="s">
        <v>81</v>
      </c>
      <c r="D13" s="37" t="s">
        <v>79</v>
      </c>
      <c r="E13" s="37" t="s">
        <v>95</v>
      </c>
      <c r="F13" s="37"/>
      <c r="G13" s="38"/>
      <c r="H13" s="37"/>
      <c r="I13" s="38">
        <v>4806</v>
      </c>
      <c r="J13" s="39">
        <f>+SUM(I13*$E$25)/1000</f>
        <v>2.513538</v>
      </c>
    </row>
    <row r="14" spans="1:10" x14ac:dyDescent="0.25">
      <c r="A14" s="31" t="s">
        <v>111</v>
      </c>
      <c r="B14" s="30" t="s">
        <v>112</v>
      </c>
      <c r="C14" s="30" t="s">
        <v>87</v>
      </c>
      <c r="D14" s="30" t="s">
        <v>92</v>
      </c>
      <c r="E14" s="30" t="s">
        <v>102</v>
      </c>
      <c r="F14" s="30"/>
      <c r="G14" s="35"/>
      <c r="H14" s="30"/>
      <c r="I14" s="35">
        <v>294170</v>
      </c>
      <c r="J14" s="30">
        <v>32</v>
      </c>
    </row>
    <row r="15" spans="1:10" x14ac:dyDescent="0.25">
      <c r="F15" s="30"/>
      <c r="G15" s="35">
        <f>+SUM(G5:G13)</f>
        <v>503.95192999999995</v>
      </c>
      <c r="H15" s="30"/>
      <c r="I15" s="35"/>
      <c r="J15" s="35">
        <f>+SUM(J5:J13)</f>
        <v>1163.0665439999998</v>
      </c>
    </row>
    <row r="18" spans="4:14" x14ac:dyDescent="0.25">
      <c r="D18" s="1" t="s">
        <v>66</v>
      </c>
      <c r="E18" s="1"/>
      <c r="F18" s="11"/>
      <c r="G18" s="40"/>
      <c r="H18" s="11"/>
      <c r="I18" s="40"/>
      <c r="J18" s="11"/>
      <c r="K18" s="11"/>
      <c r="L18" s="11"/>
      <c r="M18" s="11"/>
      <c r="N18" s="11"/>
    </row>
    <row r="19" spans="4:14" x14ac:dyDescent="0.25">
      <c r="D19" s="11" t="s">
        <v>80</v>
      </c>
      <c r="E19" s="11">
        <v>2.7839999999999998</v>
      </c>
      <c r="F19" s="11" t="s">
        <v>70</v>
      </c>
      <c r="I19" s="40"/>
      <c r="K19" s="11"/>
    </row>
    <row r="20" spans="4:14" x14ac:dyDescent="0.25">
      <c r="D20" s="11" t="s">
        <v>85</v>
      </c>
      <c r="E20" s="11">
        <v>2.15</v>
      </c>
      <c r="F20" s="11" t="s">
        <v>70</v>
      </c>
      <c r="I20" s="40"/>
      <c r="K20" s="11"/>
    </row>
    <row r="21" spans="4:14" x14ac:dyDescent="0.25">
      <c r="D21" s="11" t="s">
        <v>67</v>
      </c>
      <c r="E21" s="11">
        <v>3.262</v>
      </c>
      <c r="F21" s="11" t="s">
        <v>70</v>
      </c>
      <c r="I21" s="40"/>
      <c r="K21" s="11"/>
    </row>
    <row r="22" spans="4:14" x14ac:dyDescent="0.25">
      <c r="D22" s="11" t="s">
        <v>69</v>
      </c>
      <c r="E22" s="11">
        <v>3.262</v>
      </c>
      <c r="F22" s="11" t="s">
        <v>70</v>
      </c>
      <c r="I22" s="40"/>
      <c r="K22" s="11"/>
    </row>
    <row r="23" spans="4:14" x14ac:dyDescent="0.25">
      <c r="D23" s="11" t="s">
        <v>68</v>
      </c>
      <c r="E23" s="11">
        <v>2.74</v>
      </c>
      <c r="F23" s="11" t="s">
        <v>70</v>
      </c>
      <c r="I23" s="40"/>
      <c r="K23" s="11"/>
    </row>
    <row r="24" spans="4:14" x14ac:dyDescent="0.25">
      <c r="D24" s="11" t="s">
        <v>99</v>
      </c>
      <c r="E24" s="11">
        <v>2.085</v>
      </c>
      <c r="F24" s="11" t="s">
        <v>98</v>
      </c>
    </row>
    <row r="25" spans="4:14" x14ac:dyDescent="0.25">
      <c r="D25" s="11" t="s">
        <v>77</v>
      </c>
      <c r="E25" s="11">
        <v>0.52300000000000002</v>
      </c>
      <c r="F25" s="11" t="s">
        <v>100</v>
      </c>
    </row>
    <row r="26" spans="4:14" x14ac:dyDescent="0.25">
      <c r="D26" s="11" t="s">
        <v>101</v>
      </c>
      <c r="E26" s="11">
        <v>110</v>
      </c>
      <c r="F26" s="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0B82-F039-4BB1-B7DE-9775D8A2DCA2}">
  <dimension ref="B1:T61"/>
  <sheetViews>
    <sheetView topLeftCell="I12" zoomScaleNormal="100" workbookViewId="0">
      <selection activeCell="R14" sqref="R14"/>
    </sheetView>
  </sheetViews>
  <sheetFormatPr defaultColWidth="8.85546875" defaultRowHeight="14.25" x14ac:dyDescent="0.25"/>
  <cols>
    <col min="1" max="1" width="8.85546875" style="14"/>
    <col min="2" max="2" width="40.42578125" style="14" bestFit="1" customWidth="1"/>
    <col min="3" max="4" width="18.28515625" style="14" bestFit="1" customWidth="1"/>
    <col min="5" max="5" width="17" style="14" customWidth="1"/>
    <col min="6" max="6" width="4.28515625" style="14" customWidth="1"/>
    <col min="7" max="7" width="40.42578125" style="14" bestFit="1" customWidth="1"/>
    <col min="8" max="8" width="17.7109375" style="14" bestFit="1" customWidth="1"/>
    <col min="9" max="9" width="16" style="14" customWidth="1"/>
    <col min="10" max="10" width="9.28515625" style="14" customWidth="1"/>
    <col min="11" max="11" width="1.85546875" style="14" customWidth="1"/>
    <col min="12" max="12" width="42" style="14" customWidth="1"/>
    <col min="13" max="13" width="12.28515625" style="14" customWidth="1"/>
    <col min="14" max="14" width="15" style="14" customWidth="1"/>
    <col min="15" max="15" width="11.7109375" style="14" customWidth="1"/>
    <col min="16" max="16" width="2" style="14" customWidth="1"/>
    <col min="17" max="17" width="33.140625" style="14" bestFit="1" customWidth="1"/>
    <col min="18" max="18" width="10.140625" style="14" bestFit="1" customWidth="1"/>
    <col min="19" max="19" width="11.85546875" style="14" bestFit="1" customWidth="1"/>
    <col min="20" max="20" width="9.28515625" style="14" bestFit="1" customWidth="1"/>
    <col min="21" max="16384" width="8.85546875" style="14"/>
  </cols>
  <sheetData>
    <row r="1" spans="2:20" ht="15" x14ac:dyDescent="0.25">
      <c r="B1" s="29" t="s">
        <v>47</v>
      </c>
      <c r="D1" s="14" t="s">
        <v>48</v>
      </c>
      <c r="G1" s="29" t="s">
        <v>51</v>
      </c>
      <c r="J1" s="14" t="s">
        <v>48</v>
      </c>
      <c r="L1" s="29" t="s">
        <v>62</v>
      </c>
      <c r="O1" s="14" t="s">
        <v>48</v>
      </c>
      <c r="Q1" s="29" t="s">
        <v>62</v>
      </c>
      <c r="T1" s="14" t="s">
        <v>48</v>
      </c>
    </row>
    <row r="2" spans="2:20" ht="22.15" customHeight="1" x14ac:dyDescent="0.25"/>
    <row r="3" spans="2:20" ht="41.45" customHeight="1" x14ac:dyDescent="0.25">
      <c r="B3" s="12" t="s">
        <v>12</v>
      </c>
      <c r="C3" s="15" t="s">
        <v>57</v>
      </c>
      <c r="D3" s="12" t="s">
        <v>56</v>
      </c>
      <c r="E3" s="12" t="s">
        <v>33</v>
      </c>
      <c r="G3" s="12" t="s">
        <v>12</v>
      </c>
      <c r="H3" s="15" t="s">
        <v>22</v>
      </c>
      <c r="I3" s="12" t="s">
        <v>56</v>
      </c>
      <c r="J3" s="12" t="s">
        <v>33</v>
      </c>
      <c r="L3" s="12" t="s">
        <v>12</v>
      </c>
      <c r="M3" s="15" t="s">
        <v>22</v>
      </c>
      <c r="N3" s="12" t="s">
        <v>56</v>
      </c>
      <c r="O3" s="12" t="s">
        <v>33</v>
      </c>
      <c r="Q3" s="12" t="s">
        <v>12</v>
      </c>
      <c r="R3" s="15" t="s">
        <v>22</v>
      </c>
      <c r="S3" s="12" t="s">
        <v>56</v>
      </c>
      <c r="T3" s="12" t="s">
        <v>33</v>
      </c>
    </row>
    <row r="4" spans="2:20" ht="41.45" customHeight="1" x14ac:dyDescent="0.25">
      <c r="B4" s="13" t="s">
        <v>13</v>
      </c>
      <c r="C4" s="16">
        <v>42958</v>
      </c>
      <c r="D4" s="13">
        <v>48147</v>
      </c>
      <c r="E4" s="13">
        <v>101</v>
      </c>
      <c r="G4" s="13" t="s">
        <v>13</v>
      </c>
      <c r="H4" s="16">
        <v>42985</v>
      </c>
      <c r="I4" s="16">
        <f>+SUM(H4*1.11)</f>
        <v>47713.350000000006</v>
      </c>
      <c r="J4" s="13">
        <v>100</v>
      </c>
      <c r="L4" s="13" t="s">
        <v>13</v>
      </c>
      <c r="M4" s="16">
        <v>267811</v>
      </c>
      <c r="N4" s="16">
        <f>+SUM(M4*1.11)</f>
        <v>297270.21000000002</v>
      </c>
      <c r="O4" s="13">
        <v>711</v>
      </c>
      <c r="Q4" s="13" t="s">
        <v>13</v>
      </c>
      <c r="R4" s="16">
        <v>313547</v>
      </c>
      <c r="S4" s="16">
        <f>+SUM(R4*1.11)</f>
        <v>348037.17000000004</v>
      </c>
      <c r="T4" s="13">
        <v>833</v>
      </c>
    </row>
    <row r="5" spans="2:20" ht="41.45" customHeight="1" x14ac:dyDescent="0.25">
      <c r="B5" s="13" t="s">
        <v>14</v>
      </c>
      <c r="C5" s="13">
        <v>75551</v>
      </c>
      <c r="D5" s="13">
        <v>84699</v>
      </c>
      <c r="E5" s="13">
        <v>177</v>
      </c>
      <c r="G5" s="13" t="s">
        <v>14</v>
      </c>
      <c r="H5" s="13">
        <v>52739</v>
      </c>
      <c r="I5" s="16">
        <f t="shared" ref="I5:I8" si="0">+SUM(H5*1.11)</f>
        <v>58540.290000000008</v>
      </c>
      <c r="J5" s="13">
        <v>175</v>
      </c>
      <c r="L5" s="13" t="s">
        <v>14</v>
      </c>
      <c r="M5" s="13">
        <v>186201</v>
      </c>
      <c r="N5" s="16">
        <f t="shared" ref="N5:N6" si="1">+SUM(M5*1.11)</f>
        <v>206683.11000000002</v>
      </c>
      <c r="O5" s="13">
        <v>494</v>
      </c>
      <c r="Q5" s="13" t="s">
        <v>14</v>
      </c>
      <c r="R5" s="13">
        <v>66761</v>
      </c>
      <c r="S5" s="16">
        <f t="shared" ref="S5:S6" si="2">+SUM(R5*1.11)</f>
        <v>74104.710000000006</v>
      </c>
      <c r="T5" s="13">
        <v>177</v>
      </c>
    </row>
    <row r="6" spans="2:20" ht="41.45" customHeight="1" x14ac:dyDescent="0.25">
      <c r="B6" s="13" t="s">
        <v>36</v>
      </c>
      <c r="C6" s="16">
        <v>0</v>
      </c>
      <c r="D6" s="13">
        <v>0</v>
      </c>
      <c r="E6" s="13">
        <v>0</v>
      </c>
      <c r="G6" s="13" t="s">
        <v>36</v>
      </c>
      <c r="H6" s="16">
        <v>0</v>
      </c>
      <c r="I6" s="16">
        <f t="shared" si="0"/>
        <v>0</v>
      </c>
      <c r="J6" s="13">
        <v>0</v>
      </c>
      <c r="L6" s="13" t="s">
        <v>36</v>
      </c>
      <c r="M6" s="16">
        <v>0</v>
      </c>
      <c r="N6" s="16">
        <f t="shared" si="1"/>
        <v>0</v>
      </c>
      <c r="O6" s="13">
        <v>0</v>
      </c>
      <c r="Q6" s="13" t="s">
        <v>36</v>
      </c>
      <c r="R6" s="16">
        <v>0</v>
      </c>
      <c r="S6" s="16">
        <f t="shared" si="2"/>
        <v>0</v>
      </c>
      <c r="T6" s="13">
        <v>0</v>
      </c>
    </row>
    <row r="7" spans="2:20" ht="41.45" customHeight="1" x14ac:dyDescent="0.25">
      <c r="B7" s="13" t="s">
        <v>29</v>
      </c>
      <c r="C7" s="17">
        <v>3269858</v>
      </c>
      <c r="D7" s="18">
        <v>3666557</v>
      </c>
      <c r="E7" s="13">
        <v>1775</v>
      </c>
      <c r="G7" s="13" t="s">
        <v>29</v>
      </c>
      <c r="H7" s="17">
        <v>3121564</v>
      </c>
      <c r="I7" s="16">
        <f>+SUM(H7*1.11)</f>
        <v>3464936.0400000005</v>
      </c>
      <c r="J7" s="13">
        <v>1677</v>
      </c>
      <c r="L7" s="13" t="s">
        <v>29</v>
      </c>
      <c r="M7" s="17">
        <v>2525511</v>
      </c>
      <c r="N7" s="16">
        <f>+SUM(M7*1.11)</f>
        <v>2803317.2100000004</v>
      </c>
      <c r="O7" s="13">
        <v>1308</v>
      </c>
      <c r="Q7" s="13" t="s">
        <v>29</v>
      </c>
      <c r="R7" s="17">
        <v>2534881</v>
      </c>
      <c r="S7" s="16">
        <f>+SUM(R7*1.11)</f>
        <v>2813717.91</v>
      </c>
      <c r="T7" s="13">
        <v>1312</v>
      </c>
    </row>
    <row r="8" spans="2:20" ht="41.45" customHeight="1" x14ac:dyDescent="0.25">
      <c r="B8" s="13" t="s">
        <v>15</v>
      </c>
      <c r="C8" s="16">
        <v>22693</v>
      </c>
      <c r="D8" s="13">
        <v>25441</v>
      </c>
      <c r="E8" s="13" t="s">
        <v>34</v>
      </c>
      <c r="G8" s="13" t="s">
        <v>15</v>
      </c>
      <c r="H8" s="16">
        <v>17678</v>
      </c>
      <c r="I8" s="16">
        <f t="shared" si="0"/>
        <v>19622.580000000002</v>
      </c>
      <c r="J8" s="13" t="s">
        <v>34</v>
      </c>
      <c r="L8" s="13" t="s">
        <v>15</v>
      </c>
      <c r="M8" s="16">
        <v>48911</v>
      </c>
      <c r="N8" s="16">
        <f t="shared" ref="N8" si="3">+SUM(M8*1.11)</f>
        <v>54291.210000000006</v>
      </c>
      <c r="O8" s="13" t="s">
        <v>63</v>
      </c>
      <c r="Q8" s="13" t="s">
        <v>15</v>
      </c>
      <c r="R8" s="16">
        <v>0</v>
      </c>
      <c r="S8" s="16">
        <f t="shared" ref="S8" si="4">+SUM(R8*1.11)</f>
        <v>0</v>
      </c>
      <c r="T8" s="13">
        <v>0</v>
      </c>
    </row>
    <row r="9" spans="2:20" ht="41.45" customHeight="1" x14ac:dyDescent="0.25">
      <c r="B9" s="13" t="s">
        <v>16</v>
      </c>
      <c r="C9" s="16">
        <v>0</v>
      </c>
      <c r="D9" s="13">
        <v>0</v>
      </c>
      <c r="E9" s="13">
        <v>0</v>
      </c>
      <c r="G9" s="13" t="s">
        <v>16</v>
      </c>
      <c r="H9" s="16">
        <v>0</v>
      </c>
      <c r="I9" s="13">
        <v>0</v>
      </c>
      <c r="J9" s="13">
        <v>0</v>
      </c>
      <c r="L9" s="13" t="s">
        <v>16</v>
      </c>
      <c r="M9" s="16">
        <v>0</v>
      </c>
      <c r="N9" s="13">
        <v>0</v>
      </c>
      <c r="O9" s="13">
        <v>0</v>
      </c>
      <c r="Q9" s="13" t="s">
        <v>16</v>
      </c>
      <c r="R9" s="16">
        <v>0</v>
      </c>
      <c r="S9" s="13">
        <v>0</v>
      </c>
      <c r="T9" s="13">
        <v>0</v>
      </c>
    </row>
    <row r="10" spans="2:20" ht="41.45" customHeight="1" x14ac:dyDescent="0.25">
      <c r="B10" s="13" t="s">
        <v>17</v>
      </c>
      <c r="C10" s="16">
        <v>0</v>
      </c>
      <c r="D10" s="13">
        <v>0</v>
      </c>
      <c r="E10" s="13">
        <v>0</v>
      </c>
      <c r="G10" s="13" t="s">
        <v>17</v>
      </c>
      <c r="H10" s="16">
        <v>0</v>
      </c>
      <c r="I10" s="16">
        <v>0</v>
      </c>
      <c r="J10" s="13">
        <v>0</v>
      </c>
      <c r="L10" s="13" t="s">
        <v>17</v>
      </c>
      <c r="M10" s="16">
        <v>0</v>
      </c>
      <c r="N10" s="16">
        <v>0</v>
      </c>
      <c r="O10" s="13">
        <v>0</v>
      </c>
      <c r="Q10" s="13" t="s">
        <v>17</v>
      </c>
      <c r="R10" s="16">
        <v>0</v>
      </c>
      <c r="S10" s="16">
        <v>0</v>
      </c>
      <c r="T10" s="13">
        <v>0</v>
      </c>
    </row>
    <row r="11" spans="2:20" ht="41.45" customHeight="1" x14ac:dyDescent="0.25">
      <c r="B11" s="13" t="s">
        <v>24</v>
      </c>
      <c r="C11" s="16">
        <v>0</v>
      </c>
      <c r="D11" s="13">
        <v>0</v>
      </c>
      <c r="E11" s="13">
        <v>0</v>
      </c>
      <c r="G11" s="13" t="s">
        <v>24</v>
      </c>
      <c r="H11" s="16">
        <v>0</v>
      </c>
      <c r="I11" s="16">
        <v>0</v>
      </c>
      <c r="J11" s="13">
        <v>0</v>
      </c>
      <c r="L11" s="13" t="s">
        <v>24</v>
      </c>
      <c r="M11" s="16">
        <v>0</v>
      </c>
      <c r="N11" s="16">
        <v>0</v>
      </c>
      <c r="O11" s="13">
        <v>0</v>
      </c>
      <c r="Q11" s="13" t="s">
        <v>24</v>
      </c>
      <c r="R11" s="16">
        <v>0</v>
      </c>
      <c r="S11" s="16">
        <v>0</v>
      </c>
      <c r="T11" s="13">
        <v>0</v>
      </c>
    </row>
    <row r="12" spans="2:20" ht="41.45" customHeight="1" x14ac:dyDescent="0.25">
      <c r="B12" s="13" t="s">
        <v>18</v>
      </c>
      <c r="C12" s="16">
        <v>0</v>
      </c>
      <c r="D12" s="13">
        <v>0</v>
      </c>
      <c r="E12" s="13">
        <v>0</v>
      </c>
      <c r="G12" s="13" t="s">
        <v>18</v>
      </c>
      <c r="H12" s="16">
        <v>0</v>
      </c>
      <c r="I12" s="16">
        <v>0</v>
      </c>
      <c r="J12" s="13">
        <v>0</v>
      </c>
      <c r="L12" s="13" t="s">
        <v>18</v>
      </c>
      <c r="M12" s="16">
        <v>0</v>
      </c>
      <c r="N12" s="16">
        <v>0</v>
      </c>
      <c r="O12" s="13">
        <v>0</v>
      </c>
      <c r="Q12" s="13" t="s">
        <v>18</v>
      </c>
      <c r="R12" s="16">
        <v>0</v>
      </c>
      <c r="S12" s="16">
        <v>0</v>
      </c>
      <c r="T12" s="13">
        <v>0</v>
      </c>
    </row>
    <row r="13" spans="2:20" ht="41.45" customHeight="1" x14ac:dyDescent="0.25">
      <c r="B13" s="13" t="s">
        <v>25</v>
      </c>
      <c r="C13" s="16">
        <v>0</v>
      </c>
      <c r="D13" s="13">
        <v>0</v>
      </c>
      <c r="E13" s="13">
        <v>0</v>
      </c>
      <c r="G13" s="13" t="s">
        <v>25</v>
      </c>
      <c r="H13" s="16">
        <v>0</v>
      </c>
      <c r="I13" s="16">
        <v>0</v>
      </c>
      <c r="J13" s="13">
        <v>0</v>
      </c>
      <c r="L13" s="13" t="s">
        <v>25</v>
      </c>
      <c r="M13" s="16">
        <v>0</v>
      </c>
      <c r="N13" s="16">
        <v>0</v>
      </c>
      <c r="O13" s="13">
        <v>0</v>
      </c>
      <c r="Q13" s="13" t="s">
        <v>25</v>
      </c>
      <c r="R13" s="16">
        <v>0</v>
      </c>
      <c r="S13" s="16">
        <v>0</v>
      </c>
      <c r="T13" s="13">
        <v>0</v>
      </c>
    </row>
    <row r="14" spans="2:20" ht="41.45" customHeight="1" x14ac:dyDescent="0.25">
      <c r="B14" s="13" t="s">
        <v>19</v>
      </c>
      <c r="C14" s="16">
        <v>0</v>
      </c>
      <c r="D14" s="13">
        <v>0</v>
      </c>
      <c r="E14" s="13">
        <v>0</v>
      </c>
      <c r="G14" s="13" t="s">
        <v>19</v>
      </c>
      <c r="H14" s="16">
        <v>0</v>
      </c>
      <c r="I14" s="16">
        <v>0</v>
      </c>
      <c r="J14" s="13">
        <v>0</v>
      </c>
      <c r="L14" s="13" t="s">
        <v>19</v>
      </c>
      <c r="M14" s="16">
        <v>0</v>
      </c>
      <c r="N14" s="16">
        <v>0</v>
      </c>
      <c r="O14" s="13">
        <v>0</v>
      </c>
      <c r="Q14" s="13" t="s">
        <v>19</v>
      </c>
      <c r="R14" s="16">
        <v>0</v>
      </c>
      <c r="S14" s="16">
        <v>0</v>
      </c>
      <c r="T14" s="13">
        <v>0</v>
      </c>
    </row>
    <row r="15" spans="2:20" ht="41.45" customHeight="1" x14ac:dyDescent="0.25">
      <c r="B15" s="13" t="s">
        <v>20</v>
      </c>
      <c r="C15" s="16">
        <v>0</v>
      </c>
      <c r="D15" s="13">
        <v>0</v>
      </c>
      <c r="E15" s="13">
        <v>0</v>
      </c>
      <c r="G15" s="13" t="s">
        <v>20</v>
      </c>
      <c r="H15" s="16">
        <v>0</v>
      </c>
      <c r="I15" s="16">
        <v>0</v>
      </c>
      <c r="J15" s="13">
        <v>0</v>
      </c>
      <c r="L15" s="13" t="s">
        <v>20</v>
      </c>
      <c r="M15" s="16">
        <v>0</v>
      </c>
      <c r="N15" s="16">
        <v>0</v>
      </c>
      <c r="O15" s="13">
        <v>0</v>
      </c>
      <c r="Q15" s="13" t="s">
        <v>20</v>
      </c>
      <c r="R15" s="16">
        <v>0</v>
      </c>
      <c r="S15" s="16">
        <v>0</v>
      </c>
      <c r="T15" s="13">
        <v>0</v>
      </c>
    </row>
    <row r="16" spans="2:20" ht="41.45" customHeight="1" x14ac:dyDescent="0.25">
      <c r="B16" s="13" t="s">
        <v>21</v>
      </c>
      <c r="C16" s="16">
        <v>0</v>
      </c>
      <c r="D16" s="13">
        <v>0</v>
      </c>
      <c r="E16" s="13">
        <v>0</v>
      </c>
      <c r="G16" s="13" t="s">
        <v>21</v>
      </c>
      <c r="H16" s="16">
        <v>0</v>
      </c>
      <c r="I16" s="16">
        <v>0</v>
      </c>
      <c r="J16" s="13">
        <v>0</v>
      </c>
      <c r="L16" s="13" t="s">
        <v>21</v>
      </c>
      <c r="M16" s="16">
        <v>0</v>
      </c>
      <c r="N16" s="16">
        <v>0</v>
      </c>
      <c r="O16" s="13">
        <v>0</v>
      </c>
      <c r="Q16" s="13" t="s">
        <v>21</v>
      </c>
      <c r="R16" s="16">
        <v>0</v>
      </c>
      <c r="S16" s="16">
        <v>0</v>
      </c>
      <c r="T16" s="13">
        <v>0</v>
      </c>
    </row>
    <row r="18" spans="2:19" ht="15" x14ac:dyDescent="0.25">
      <c r="B18" s="242" t="s">
        <v>23</v>
      </c>
      <c r="C18" s="243"/>
      <c r="G18" s="244" t="s">
        <v>23</v>
      </c>
      <c r="H18" s="242"/>
      <c r="I18" s="28"/>
    </row>
    <row r="20" spans="2:19" ht="30" x14ac:dyDescent="0.25">
      <c r="B20" s="19">
        <v>2018</v>
      </c>
      <c r="C20" s="19" t="s">
        <v>27</v>
      </c>
      <c r="D20" s="19" t="s">
        <v>32</v>
      </c>
      <c r="G20" s="19">
        <v>2019</v>
      </c>
      <c r="H20" s="19" t="s">
        <v>27</v>
      </c>
      <c r="I20" s="19" t="s">
        <v>53</v>
      </c>
      <c r="L20" s="19">
        <v>2020</v>
      </c>
      <c r="M20" s="19" t="s">
        <v>27</v>
      </c>
      <c r="N20" s="19" t="s">
        <v>53</v>
      </c>
      <c r="Q20" s="41">
        <v>2021</v>
      </c>
      <c r="R20" s="41" t="s">
        <v>27</v>
      </c>
      <c r="S20" s="41" t="s">
        <v>53</v>
      </c>
    </row>
    <row r="21" spans="2:19" ht="15" x14ac:dyDescent="0.25">
      <c r="B21" s="20" t="s">
        <v>26</v>
      </c>
      <c r="C21" s="21"/>
      <c r="D21" s="22"/>
      <c r="E21" s="23"/>
      <c r="F21" s="23"/>
      <c r="G21" s="20" t="s">
        <v>26</v>
      </c>
      <c r="H21" s="21"/>
      <c r="I21" s="22"/>
      <c r="K21" s="23"/>
      <c r="L21" s="20" t="s">
        <v>26</v>
      </c>
      <c r="M21" s="21"/>
      <c r="N21" s="22"/>
      <c r="Q21" s="42" t="s">
        <v>26</v>
      </c>
      <c r="R21" s="43"/>
      <c r="S21" s="44"/>
    </row>
    <row r="22" spans="2:19" ht="28.5" x14ac:dyDescent="0.25">
      <c r="B22" s="24" t="s">
        <v>28</v>
      </c>
      <c r="C22" s="22">
        <v>22556</v>
      </c>
      <c r="D22" s="22"/>
      <c r="E22" s="23"/>
      <c r="F22" s="23"/>
      <c r="G22" s="24" t="s">
        <v>28</v>
      </c>
      <c r="H22" s="22">
        <v>52739</v>
      </c>
      <c r="I22" s="22"/>
      <c r="K22" s="23"/>
      <c r="L22" s="24" t="s">
        <v>28</v>
      </c>
      <c r="M22" s="22">
        <v>186201</v>
      </c>
      <c r="N22" s="22"/>
      <c r="Q22" s="45" t="s">
        <v>28</v>
      </c>
      <c r="R22" s="44">
        <v>66761</v>
      </c>
      <c r="S22" s="44"/>
    </row>
    <row r="23" spans="2:19" x14ac:dyDescent="0.25">
      <c r="B23" s="24"/>
      <c r="C23" s="22">
        <v>52995</v>
      </c>
      <c r="D23" s="22"/>
      <c r="E23" s="23"/>
      <c r="F23" s="23"/>
      <c r="G23" s="24"/>
      <c r="H23" s="22" t="s">
        <v>48</v>
      </c>
      <c r="I23" s="22"/>
      <c r="K23" s="23"/>
      <c r="L23" s="24"/>
      <c r="M23" s="22" t="s">
        <v>48</v>
      </c>
      <c r="N23" s="22"/>
      <c r="Q23" s="45"/>
      <c r="R23" s="44" t="s">
        <v>48</v>
      </c>
      <c r="S23" s="44"/>
    </row>
    <row r="24" spans="2:19" ht="15" x14ac:dyDescent="0.25">
      <c r="B24" s="25" t="s">
        <v>6</v>
      </c>
      <c r="C24" s="19">
        <v>75551</v>
      </c>
      <c r="D24" s="19" t="s">
        <v>31</v>
      </c>
      <c r="E24" s="23"/>
      <c r="F24" s="23"/>
      <c r="G24" s="25" t="s">
        <v>6</v>
      </c>
      <c r="H24" s="19">
        <v>52739</v>
      </c>
      <c r="I24" s="19">
        <v>175</v>
      </c>
      <c r="K24" s="23"/>
      <c r="L24" s="25" t="s">
        <v>6</v>
      </c>
      <c r="M24" s="19">
        <f>SUM(M22:M23)</f>
        <v>186201</v>
      </c>
      <c r="N24" s="26">
        <v>494</v>
      </c>
      <c r="Q24" s="46" t="s">
        <v>6</v>
      </c>
      <c r="R24" s="47">
        <f>SUM(R22:R23)</f>
        <v>66761</v>
      </c>
      <c r="S24" s="48">
        <v>177</v>
      </c>
    </row>
    <row r="25" spans="2:19" x14ac:dyDescent="0.25">
      <c r="B25" s="21"/>
      <c r="C25" s="22"/>
      <c r="D25" s="22"/>
      <c r="E25" s="23"/>
      <c r="F25" s="23"/>
      <c r="G25" s="21"/>
      <c r="H25" s="22"/>
      <c r="I25" s="22"/>
      <c r="K25" s="23"/>
      <c r="L25" s="21"/>
      <c r="M25" s="22"/>
      <c r="N25" s="22"/>
      <c r="Q25" s="43"/>
      <c r="R25" s="44"/>
      <c r="S25" s="44"/>
    </row>
    <row r="26" spans="2:19" ht="15" x14ac:dyDescent="0.25">
      <c r="B26" s="20" t="s">
        <v>30</v>
      </c>
      <c r="C26" s="22"/>
      <c r="D26" s="22"/>
      <c r="E26" s="23"/>
      <c r="F26" s="23"/>
      <c r="G26" s="20" t="s">
        <v>30</v>
      </c>
      <c r="H26" s="22">
        <v>1152530</v>
      </c>
      <c r="I26" s="22"/>
      <c r="K26" s="23"/>
      <c r="L26" s="20" t="s">
        <v>30</v>
      </c>
      <c r="M26" s="22">
        <v>1350582</v>
      </c>
      <c r="N26" s="22"/>
      <c r="Q26" s="42" t="s">
        <v>30</v>
      </c>
      <c r="R26" s="44">
        <v>1435405</v>
      </c>
      <c r="S26" s="44"/>
    </row>
    <row r="27" spans="2:19" x14ac:dyDescent="0.25">
      <c r="B27" s="21"/>
      <c r="C27" s="22">
        <v>1087496</v>
      </c>
      <c r="D27" s="22"/>
      <c r="E27" s="23"/>
      <c r="F27" s="23"/>
      <c r="G27" s="21"/>
      <c r="H27" s="22">
        <v>950130</v>
      </c>
      <c r="I27" s="22"/>
      <c r="K27" s="23"/>
      <c r="L27" s="21"/>
      <c r="M27" s="22">
        <v>754230</v>
      </c>
      <c r="N27" s="22"/>
      <c r="Q27" s="43"/>
      <c r="R27" s="44">
        <v>580900</v>
      </c>
      <c r="S27" s="44"/>
    </row>
    <row r="28" spans="2:19" x14ac:dyDescent="0.25">
      <c r="B28" s="21"/>
      <c r="C28" s="22">
        <v>1479235</v>
      </c>
      <c r="D28" s="22"/>
      <c r="E28" s="23"/>
      <c r="F28" s="23"/>
      <c r="G28" s="21"/>
      <c r="H28" s="22">
        <v>139600</v>
      </c>
      <c r="I28" s="22"/>
      <c r="K28" s="23"/>
      <c r="L28" s="21"/>
      <c r="M28" s="22">
        <v>60209</v>
      </c>
      <c r="N28" s="22"/>
      <c r="Q28" s="43"/>
      <c r="R28" s="44">
        <v>33493</v>
      </c>
      <c r="S28" s="44"/>
    </row>
    <row r="29" spans="2:19" x14ac:dyDescent="0.25">
      <c r="B29" s="24"/>
      <c r="C29" s="22">
        <v>103311</v>
      </c>
      <c r="D29" s="22"/>
      <c r="E29" s="23"/>
      <c r="F29" s="23"/>
      <c r="G29" s="24"/>
      <c r="H29" s="22">
        <v>879304</v>
      </c>
      <c r="I29" s="22"/>
      <c r="K29" s="23"/>
      <c r="L29" s="24"/>
      <c r="M29" s="22">
        <v>360490</v>
      </c>
      <c r="N29" s="22"/>
      <c r="Q29" s="45"/>
      <c r="R29" s="44">
        <v>485083</v>
      </c>
      <c r="S29" s="44"/>
    </row>
    <row r="30" spans="2:19" x14ac:dyDescent="0.25">
      <c r="B30" s="21"/>
      <c r="C30" s="22">
        <v>97673</v>
      </c>
      <c r="D30" s="22"/>
      <c r="E30" s="23"/>
      <c r="F30" s="23"/>
      <c r="G30" s="21"/>
      <c r="H30" s="22"/>
      <c r="I30" s="22"/>
      <c r="K30" s="23"/>
      <c r="L30" s="21"/>
      <c r="M30" s="22"/>
      <c r="N30" s="22"/>
      <c r="Q30" s="43"/>
      <c r="R30" s="44"/>
      <c r="S30" s="44"/>
    </row>
    <row r="31" spans="2:19" ht="15" x14ac:dyDescent="0.25">
      <c r="B31" s="21" t="s">
        <v>39</v>
      </c>
      <c r="C31" s="22">
        <v>398706</v>
      </c>
      <c r="D31" s="22"/>
      <c r="E31" s="23"/>
      <c r="F31" s="23"/>
      <c r="G31" s="25" t="s">
        <v>6</v>
      </c>
      <c r="H31" s="19">
        <v>3121564</v>
      </c>
      <c r="I31" s="19">
        <v>1677</v>
      </c>
      <c r="K31" s="23"/>
      <c r="L31" s="25" t="s">
        <v>6</v>
      </c>
      <c r="M31" s="19">
        <f>SUM(M26:M30)</f>
        <v>2525511</v>
      </c>
      <c r="N31" s="26">
        <v>1308</v>
      </c>
      <c r="Q31" s="46" t="s">
        <v>6</v>
      </c>
      <c r="R31" s="47">
        <f>SUM(R26:R30)</f>
        <v>2534881</v>
      </c>
      <c r="S31" s="48">
        <v>1312</v>
      </c>
    </row>
    <row r="32" spans="2:19" x14ac:dyDescent="0.25">
      <c r="B32" s="21" t="s">
        <v>38</v>
      </c>
      <c r="C32" s="22">
        <v>103437</v>
      </c>
      <c r="D32" s="22"/>
      <c r="E32" s="23"/>
      <c r="F32" s="23"/>
      <c r="G32" s="21" t="s">
        <v>48</v>
      </c>
      <c r="H32" s="22"/>
      <c r="I32" s="22"/>
      <c r="K32" s="23"/>
      <c r="L32" s="21" t="s">
        <v>48</v>
      </c>
      <c r="M32" s="22"/>
      <c r="N32" s="22"/>
      <c r="Q32" s="43" t="s">
        <v>48</v>
      </c>
      <c r="R32" s="44"/>
      <c r="S32" s="44"/>
    </row>
    <row r="33" spans="2:19" ht="30" x14ac:dyDescent="0.25">
      <c r="B33" s="21"/>
      <c r="C33" s="22"/>
      <c r="D33" s="22"/>
      <c r="E33" s="23"/>
      <c r="F33" s="23"/>
      <c r="G33" s="20" t="s">
        <v>35</v>
      </c>
      <c r="H33" s="22">
        <v>19716</v>
      </c>
      <c r="I33" s="22"/>
      <c r="K33" s="23"/>
      <c r="L33" s="20" t="s">
        <v>35</v>
      </c>
      <c r="M33" s="22">
        <v>256427</v>
      </c>
      <c r="N33" s="22"/>
      <c r="Q33" s="42" t="s">
        <v>35</v>
      </c>
      <c r="R33" s="44">
        <v>282124</v>
      </c>
      <c r="S33" s="44"/>
    </row>
    <row r="34" spans="2:19" ht="15" x14ac:dyDescent="0.25">
      <c r="B34" s="25" t="s">
        <v>6</v>
      </c>
      <c r="C34" s="19">
        <v>3269858</v>
      </c>
      <c r="D34" s="19" t="s">
        <v>54</v>
      </c>
      <c r="E34" s="23"/>
      <c r="F34" s="23"/>
      <c r="G34" s="21"/>
      <c r="H34" s="22">
        <v>22005</v>
      </c>
      <c r="I34" s="22"/>
      <c r="K34" s="23"/>
      <c r="L34" s="21"/>
      <c r="M34" s="22">
        <v>11384</v>
      </c>
      <c r="N34" s="22"/>
      <c r="Q34" s="43"/>
      <c r="R34" s="44">
        <v>25288</v>
      </c>
      <c r="S34" s="44"/>
    </row>
    <row r="35" spans="2:19" x14ac:dyDescent="0.25">
      <c r="B35" s="21"/>
      <c r="C35" s="22"/>
      <c r="D35" s="22"/>
      <c r="E35" s="23"/>
      <c r="F35" s="23"/>
      <c r="G35" s="21"/>
      <c r="H35" s="22">
        <v>15338</v>
      </c>
      <c r="I35" s="22"/>
      <c r="K35" s="23"/>
      <c r="L35" s="21"/>
      <c r="M35" s="22" t="s">
        <v>48</v>
      </c>
      <c r="N35" s="22"/>
      <c r="Q35" s="43"/>
      <c r="R35" s="44">
        <v>6135</v>
      </c>
      <c r="S35" s="44"/>
    </row>
    <row r="36" spans="2:19" x14ac:dyDescent="0.25">
      <c r="B36" s="21"/>
      <c r="C36" s="22"/>
      <c r="D36" s="22"/>
      <c r="E36" s="23"/>
      <c r="F36" s="23"/>
      <c r="G36" s="24"/>
      <c r="H36" s="22" t="s">
        <v>48</v>
      </c>
      <c r="I36" s="24"/>
      <c r="K36" s="23"/>
      <c r="L36" s="24"/>
      <c r="M36" s="22" t="s">
        <v>48</v>
      </c>
      <c r="N36" s="24"/>
      <c r="Q36" s="45"/>
      <c r="R36" s="44" t="s">
        <v>48</v>
      </c>
      <c r="S36" s="45"/>
    </row>
    <row r="37" spans="2:19" ht="30" x14ac:dyDescent="0.25">
      <c r="B37" s="20" t="s">
        <v>35</v>
      </c>
      <c r="C37" s="22">
        <v>25663</v>
      </c>
      <c r="D37" s="22"/>
      <c r="E37" s="23"/>
      <c r="F37" s="23"/>
      <c r="G37" s="25" t="s">
        <v>6</v>
      </c>
      <c r="H37" s="19">
        <v>42985</v>
      </c>
      <c r="I37" s="19">
        <v>100</v>
      </c>
      <c r="K37" s="23"/>
      <c r="L37" s="25" t="s">
        <v>6</v>
      </c>
      <c r="M37" s="19">
        <f>SUM(M33:M35)</f>
        <v>267811</v>
      </c>
      <c r="N37" s="26">
        <v>711</v>
      </c>
      <c r="Q37" s="46" t="s">
        <v>6</v>
      </c>
      <c r="R37" s="47">
        <f>SUM(R33:R35)</f>
        <v>313547</v>
      </c>
      <c r="S37" s="48">
        <v>833</v>
      </c>
    </row>
    <row r="38" spans="2:19" x14ac:dyDescent="0.25">
      <c r="B38" s="21"/>
      <c r="C38" s="22">
        <v>10905</v>
      </c>
      <c r="D38" s="22"/>
      <c r="E38" s="23"/>
      <c r="F38" s="23"/>
      <c r="G38" s="24"/>
      <c r="H38" s="24"/>
      <c r="I38" s="24"/>
      <c r="K38" s="23"/>
      <c r="L38" s="24"/>
      <c r="M38" s="24"/>
      <c r="N38" s="24"/>
      <c r="Q38" s="45"/>
      <c r="R38" s="45"/>
      <c r="S38" s="45"/>
    </row>
    <row r="39" spans="2:19" ht="15" x14ac:dyDescent="0.25">
      <c r="B39" s="21"/>
      <c r="C39" s="22">
        <v>4617</v>
      </c>
      <c r="D39" s="22"/>
      <c r="E39" s="23"/>
      <c r="F39" s="23"/>
      <c r="G39" s="25" t="s">
        <v>52</v>
      </c>
      <c r="H39" s="24"/>
      <c r="I39" s="19">
        <v>1952</v>
      </c>
      <c r="K39" s="23"/>
      <c r="L39" s="25" t="s">
        <v>52</v>
      </c>
      <c r="M39" s="24"/>
      <c r="N39" s="27">
        <f>SUM(N24:N37)</f>
        <v>2513</v>
      </c>
      <c r="Q39" s="49" t="s">
        <v>52</v>
      </c>
      <c r="R39" s="50"/>
      <c r="S39" s="51">
        <f>SUM(S24:S37)</f>
        <v>2322</v>
      </c>
    </row>
    <row r="40" spans="2:19" x14ac:dyDescent="0.25">
      <c r="B40" s="24"/>
      <c r="C40" s="22">
        <v>1773</v>
      </c>
      <c r="D40" s="24"/>
    </row>
    <row r="41" spans="2:19" x14ac:dyDescent="0.25">
      <c r="B41" s="24"/>
      <c r="C41" s="22"/>
      <c r="D41" s="24"/>
    </row>
    <row r="42" spans="2:19" ht="15" x14ac:dyDescent="0.25">
      <c r="B42" s="25" t="s">
        <v>6</v>
      </c>
      <c r="C42" s="19">
        <v>42985</v>
      </c>
      <c r="D42" s="19" t="s">
        <v>37</v>
      </c>
      <c r="G42" s="19" t="s">
        <v>60</v>
      </c>
      <c r="H42" s="19" t="s">
        <v>27</v>
      </c>
      <c r="I42" s="19" t="s">
        <v>53</v>
      </c>
    </row>
    <row r="43" spans="2:19" ht="15" x14ac:dyDescent="0.25">
      <c r="B43" s="24"/>
      <c r="C43" s="24"/>
      <c r="D43" s="24"/>
      <c r="G43" s="20" t="s">
        <v>26</v>
      </c>
      <c r="H43" s="21"/>
      <c r="I43" s="22"/>
    </row>
    <row r="44" spans="2:19" ht="15" x14ac:dyDescent="0.25">
      <c r="B44" s="25" t="s">
        <v>52</v>
      </c>
      <c r="C44" s="24"/>
      <c r="D44" s="19" t="s">
        <v>55</v>
      </c>
      <c r="G44" s="24" t="s">
        <v>28</v>
      </c>
      <c r="H44" s="22">
        <v>21695</v>
      </c>
      <c r="I44" s="22"/>
    </row>
    <row r="45" spans="2:19" x14ac:dyDescent="0.25">
      <c r="G45" s="24"/>
      <c r="H45" s="22" t="s">
        <v>48</v>
      </c>
      <c r="I45" s="22"/>
    </row>
    <row r="46" spans="2:19" ht="15" x14ac:dyDescent="0.25">
      <c r="G46" s="25" t="s">
        <v>6</v>
      </c>
      <c r="H46" s="19">
        <f>SUM(H44:H45)</f>
        <v>21695</v>
      </c>
      <c r="I46" s="26">
        <v>71.98894556210773</v>
      </c>
    </row>
    <row r="47" spans="2:19" x14ac:dyDescent="0.25">
      <c r="G47" s="21"/>
      <c r="H47" s="22"/>
      <c r="I47" s="22"/>
    </row>
    <row r="48" spans="2:19" ht="15" x14ac:dyDescent="0.25">
      <c r="G48" s="20" t="s">
        <v>30</v>
      </c>
      <c r="H48" s="22">
        <v>639699</v>
      </c>
      <c r="I48" s="22"/>
    </row>
    <row r="49" spans="7:9" x14ac:dyDescent="0.25">
      <c r="G49" s="21"/>
      <c r="H49" s="22">
        <v>308567</v>
      </c>
      <c r="I49" s="22"/>
    </row>
    <row r="50" spans="7:9" x14ac:dyDescent="0.25">
      <c r="G50" s="21"/>
      <c r="H50" s="22">
        <v>23676</v>
      </c>
      <c r="I50" s="22"/>
    </row>
    <row r="51" spans="7:9" x14ac:dyDescent="0.25">
      <c r="G51" s="24"/>
      <c r="H51" s="22">
        <v>229938</v>
      </c>
      <c r="I51" s="22"/>
    </row>
    <row r="52" spans="7:9" x14ac:dyDescent="0.25">
      <c r="G52" s="21"/>
      <c r="H52" s="22"/>
      <c r="I52" s="22"/>
    </row>
    <row r="53" spans="7:9" ht="15" x14ac:dyDescent="0.25">
      <c r="G53" s="25" t="s">
        <v>6</v>
      </c>
      <c r="H53" s="19">
        <f>SUM(H48:H52)</f>
        <v>1201880</v>
      </c>
      <c r="I53" s="26">
        <v>645.6868287819824</v>
      </c>
    </row>
    <row r="54" spans="7:9" x14ac:dyDescent="0.25">
      <c r="G54" s="21" t="s">
        <v>48</v>
      </c>
      <c r="H54" s="22"/>
      <c r="I54" s="22"/>
    </row>
    <row r="55" spans="7:9" ht="30" x14ac:dyDescent="0.25">
      <c r="G55" s="20" t="s">
        <v>35</v>
      </c>
      <c r="H55" s="22">
        <v>175827</v>
      </c>
      <c r="I55" s="22"/>
    </row>
    <row r="56" spans="7:9" x14ac:dyDescent="0.25">
      <c r="G56" s="21"/>
      <c r="H56" s="22">
        <v>7303</v>
      </c>
      <c r="I56" s="22"/>
    </row>
    <row r="57" spans="7:9" x14ac:dyDescent="0.25">
      <c r="G57" s="21"/>
      <c r="H57" s="22">
        <v>569</v>
      </c>
      <c r="I57" s="22"/>
    </row>
    <row r="58" spans="7:9" x14ac:dyDescent="0.25">
      <c r="G58" s="24"/>
      <c r="H58" s="22" t="s">
        <v>48</v>
      </c>
      <c r="I58" s="24"/>
    </row>
    <row r="59" spans="7:9" ht="15" x14ac:dyDescent="0.25">
      <c r="G59" s="25" t="s">
        <v>6</v>
      </c>
      <c r="H59" s="19">
        <f>SUM(H55:H57)</f>
        <v>183699</v>
      </c>
      <c r="I59" s="26">
        <v>427.35605443759448</v>
      </c>
    </row>
    <row r="60" spans="7:9" x14ac:dyDescent="0.25">
      <c r="G60" s="24"/>
      <c r="H60" s="24"/>
      <c r="I60" s="24"/>
    </row>
    <row r="61" spans="7:9" ht="15" x14ac:dyDescent="0.25">
      <c r="G61" s="25" t="s">
        <v>52</v>
      </c>
      <c r="H61" s="24"/>
      <c r="I61" s="27">
        <v>1145.0318287816845</v>
      </c>
    </row>
  </sheetData>
  <mergeCells count="2">
    <mergeCell ref="B18:C18"/>
    <mergeCell ref="G18:H18"/>
  </mergeCells>
  <hyperlinks>
    <hyperlink ref="B18" r:id="rId1" xr:uid="{81188BC2-BE82-433F-9317-B7D42BFB8BF4}"/>
    <hyperlink ref="G18" r:id="rId2" xr:uid="{13FBB410-A60E-4D12-8FE8-FDDC21C63F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Emissie scope 1-2-3</vt:lpstr>
      <vt:lpstr>Verbruiken Scope 1 en 2- 2021</vt:lpstr>
      <vt:lpstr>Verbruik Scope 3 </vt:lpstr>
      <vt:lpstr>'Emissie scope 1-2-3'!Afdrukbereik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 | HGM</dc:creator>
  <cp:lastModifiedBy>Pieter</cp:lastModifiedBy>
  <cp:lastPrinted>2020-11-02T14:02:02Z</cp:lastPrinted>
  <dcterms:created xsi:type="dcterms:W3CDTF">2019-01-30T12:14:06Z</dcterms:created>
  <dcterms:modified xsi:type="dcterms:W3CDTF">2022-03-15T13:27:27Z</dcterms:modified>
</cp:coreProperties>
</file>